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795" windowHeight="10995" tabRatio="803" activeTab="4"/>
  </bookViews>
  <sheets>
    <sheet name="Náklady 1.Q 09" sheetId="1" r:id="rId1"/>
    <sheet name="Náklady 4.Q-08" sheetId="2" r:id="rId2"/>
    <sheet name="Náklady 2.Q-08" sheetId="3" r:id="rId3"/>
    <sheet name="Výnosy 1.Q 09" sheetId="4" r:id="rId4"/>
    <sheet name="Výnosy a výr.nákl.4.Q-08" sheetId="5" r:id="rId5"/>
    <sheet name="Výnosy a výr.nákl.2.Q-08" sheetId="6" r:id="rId6"/>
    <sheet name="Tvorba SF" sheetId="7" r:id="rId7"/>
    <sheet name="Tvorba fondov k 30.9.2008" sheetId="8" r:id="rId8"/>
    <sheet name="Tvorba fondov k 30.6.2008" sheetId="9" r:id="rId9"/>
    <sheet name="Tržby a výr.nákl.4.Q-08" sheetId="10" r:id="rId10"/>
    <sheet name="Tržby a výr.nákl.2.Q-08" sheetId="11" r:id="rId11"/>
    <sheet name="518-31.3.2009" sheetId="12" r:id="rId12"/>
    <sheet name="518 k 31.12.2008" sheetId="13" r:id="rId13"/>
    <sheet name="518  k 30.06.2008" sheetId="14" r:id="rId14"/>
  </sheets>
  <definedNames/>
  <calcPr fullCalcOnLoad="1"/>
</workbook>
</file>

<file path=xl/sharedStrings.xml><?xml version="1.0" encoding="utf-8"?>
<sst xmlns="http://schemas.openxmlformats.org/spreadsheetml/2006/main" count="843" uniqueCount="242">
  <si>
    <t>Príjmy a výdavky Dom kultúry Dúbravka</t>
  </si>
  <si>
    <t>Císlo</t>
  </si>
  <si>
    <t>úctu</t>
  </si>
  <si>
    <t>NÁKLADY</t>
  </si>
  <si>
    <t>Schválený</t>
  </si>
  <si>
    <t>Upravený</t>
  </si>
  <si>
    <t>Spotreba materiálu</t>
  </si>
  <si>
    <t>Spotreba energie</t>
  </si>
  <si>
    <t>z toho:</t>
  </si>
  <si>
    <t>za elektrickú energiu</t>
  </si>
  <si>
    <t>za plyn</t>
  </si>
  <si>
    <t>za vodu</t>
  </si>
  <si>
    <t>Opravy a udrzovanie</t>
  </si>
  <si>
    <t>Cestovné</t>
  </si>
  <si>
    <t>Náklady na reprezentáciu</t>
  </si>
  <si>
    <t xml:space="preserve">z toho: </t>
  </si>
  <si>
    <t>OLO</t>
  </si>
  <si>
    <t>telefóny,postovné,internet</t>
  </si>
  <si>
    <t>preprava a pozicovne filmov</t>
  </si>
  <si>
    <t>náklady na program</t>
  </si>
  <si>
    <t>upratovanie, cistenie</t>
  </si>
  <si>
    <t>skolenia,kurzy,semináre</t>
  </si>
  <si>
    <t>náklady na propagáciu a reklamu</t>
  </si>
  <si>
    <t>revízie</t>
  </si>
  <si>
    <t>ostatné sluzby</t>
  </si>
  <si>
    <t>Mzdové náklady</t>
  </si>
  <si>
    <t>mzdy</t>
  </si>
  <si>
    <t>ostatné osobné náklady-dohody</t>
  </si>
  <si>
    <t>Zákonné zdrav.a sociálne poistenie</t>
  </si>
  <si>
    <t xml:space="preserve">Zákonné soc. náklady-prísp.na stravu </t>
  </si>
  <si>
    <t>Dan z nehnutelnosti</t>
  </si>
  <si>
    <t>541-543</t>
  </si>
  <si>
    <t>Úroky</t>
  </si>
  <si>
    <t>Kurzové straty</t>
  </si>
  <si>
    <t>poistenie majetku,mot.vozidiel</t>
  </si>
  <si>
    <t>tvorba sociálneho fondu</t>
  </si>
  <si>
    <t>LITA,SOZA</t>
  </si>
  <si>
    <t>neuplatnená DPH</t>
  </si>
  <si>
    <t>ostatné</t>
  </si>
  <si>
    <t>Tvorba zákonných rezerv</t>
  </si>
  <si>
    <t>NÁKLADY CELKOM</t>
  </si>
  <si>
    <t>Ostatné dane a poplatky</t>
  </si>
  <si>
    <t>VÝNOSY</t>
  </si>
  <si>
    <t>Trzby z predaja sluzieb-vlastné príjmy</t>
  </si>
  <si>
    <t>kult.-hud.produkcia,divadlo</t>
  </si>
  <si>
    <t>kino</t>
  </si>
  <si>
    <t>kniznicné príjmy</t>
  </si>
  <si>
    <t>dlhodobý prenájom v DKD</t>
  </si>
  <si>
    <t>krátkodobý prenájom v DKD</t>
  </si>
  <si>
    <t>prenájom-kniznica</t>
  </si>
  <si>
    <t>sluzby spojene s prenájmom v DKD</t>
  </si>
  <si>
    <t>sluzby spojené s prenájmom v kniznici</t>
  </si>
  <si>
    <t>príjem z reklám - ostatné</t>
  </si>
  <si>
    <t>Príspevok na bezné výdavky</t>
  </si>
  <si>
    <t>z fondu opráv DKD</t>
  </si>
  <si>
    <t>VÝNOSY CELKOM</t>
  </si>
  <si>
    <t>Hospodársky výsledok(výnosy-náklady)</t>
  </si>
  <si>
    <t>Trzby a výrobné náklady</t>
  </si>
  <si>
    <t>príspevkových organizácií</t>
  </si>
  <si>
    <t xml:space="preserve">Schválený </t>
  </si>
  <si>
    <t xml:space="preserve">Upravený </t>
  </si>
  <si>
    <t>Trzby za vlastné výrobky</t>
  </si>
  <si>
    <t>Trzby z predaja sluzieb</t>
  </si>
  <si>
    <t>Trzby za predaný tovar</t>
  </si>
  <si>
    <t>Predaný tovar</t>
  </si>
  <si>
    <t>Trzby celkom (601+602+604-504)</t>
  </si>
  <si>
    <t>Náklady celkom (úctovná trieda 5)</t>
  </si>
  <si>
    <t>Výrobné náklady celkom</t>
  </si>
  <si>
    <t>náklady celkom úct.tr.5 mínus úcty</t>
  </si>
  <si>
    <t>504,541az549,552az554,556a559</t>
  </si>
  <si>
    <t>Podiel vlastných príjmov k výrobným nákladom</t>
  </si>
  <si>
    <t>Prídel do FRIM /50% z odpisov/</t>
  </si>
  <si>
    <t>Prídel do FO /50% z odpisov/</t>
  </si>
  <si>
    <t>Cerpanie z FRIM</t>
  </si>
  <si>
    <t>Cerpanie z FO</t>
  </si>
  <si>
    <t>za teplo</t>
  </si>
  <si>
    <t>prevádzkové opravy DKD</t>
  </si>
  <si>
    <t>z fondu opráv</t>
  </si>
  <si>
    <t>Zúčtovanie zákonných rezerv</t>
  </si>
  <si>
    <t>Vystavil: Gálfy</t>
  </si>
  <si>
    <t>rozpočet</t>
  </si>
  <si>
    <t>Manká a škody</t>
  </si>
  <si>
    <t>Tržby a výrobné náklady</t>
  </si>
  <si>
    <t>Počiatočný</t>
  </si>
  <si>
    <t>Tvorba</t>
  </si>
  <si>
    <t>Čerpanie</t>
  </si>
  <si>
    <t>Konečný</t>
  </si>
  <si>
    <t>stav</t>
  </si>
  <si>
    <t>Sociálny fond</t>
  </si>
  <si>
    <t>.....povinný prídel</t>
  </si>
  <si>
    <t>.....príspevok na strav.lístky</t>
  </si>
  <si>
    <t>Spolu:</t>
  </si>
  <si>
    <t>Rezervný fond</t>
  </si>
  <si>
    <t>.....povinná tvorba</t>
  </si>
  <si>
    <t>.....použitie</t>
  </si>
  <si>
    <t>Fond reprodukcie IM</t>
  </si>
  <si>
    <t>..... tvorba fondu</t>
  </si>
  <si>
    <t>..... čerpanie fondu</t>
  </si>
  <si>
    <t>Fond opráv</t>
  </si>
  <si>
    <t>Ostatné služby</t>
  </si>
  <si>
    <t>I.</t>
  </si>
  <si>
    <t>Náklady na požičovné</t>
  </si>
  <si>
    <t>518</t>
  </si>
  <si>
    <t>005</t>
  </si>
  <si>
    <t>II.</t>
  </si>
  <si>
    <t>Náklady na program a kultúrne akcie</t>
  </si>
  <si>
    <t>002</t>
  </si>
  <si>
    <t>011</t>
  </si>
  <si>
    <t>013</t>
  </si>
  <si>
    <t>022</t>
  </si>
  <si>
    <t>028</t>
  </si>
  <si>
    <t>030</t>
  </si>
  <si>
    <t>033</t>
  </si>
  <si>
    <t>III.</t>
  </si>
  <si>
    <t>Náklady na poštovné a kuriérne služby</t>
  </si>
  <si>
    <t>004</t>
  </si>
  <si>
    <t>016</t>
  </si>
  <si>
    <t>020</t>
  </si>
  <si>
    <t>IV.</t>
  </si>
  <si>
    <t xml:space="preserve">Náklady na dátové a spoj. služby (internet) </t>
  </si>
  <si>
    <t>003</t>
  </si>
  <si>
    <t>007</t>
  </si>
  <si>
    <t>V.</t>
  </si>
  <si>
    <t>Náklady na čistejie a údržbu</t>
  </si>
  <si>
    <t>024</t>
  </si>
  <si>
    <t>026</t>
  </si>
  <si>
    <t>031</t>
  </si>
  <si>
    <t>034</t>
  </si>
  <si>
    <t>VI.</t>
  </si>
  <si>
    <t>Náklady na telekomunikačné služby</t>
  </si>
  <si>
    <t>012</t>
  </si>
  <si>
    <t>VII.</t>
  </si>
  <si>
    <t>Náklady na školenia, kurzy, semináre</t>
  </si>
  <si>
    <t>018</t>
  </si>
  <si>
    <t>VIII.</t>
  </si>
  <si>
    <t>Náklady na propagáciu a reklamu</t>
  </si>
  <si>
    <t>006</t>
  </si>
  <si>
    <t>017</t>
  </si>
  <si>
    <t>IX.</t>
  </si>
  <si>
    <t>Náklady na odvoz a likvidáciu odpadu</t>
  </si>
  <si>
    <t>014</t>
  </si>
  <si>
    <t>X.</t>
  </si>
  <si>
    <t>Náklady na služby ostatné</t>
  </si>
  <si>
    <t>001</t>
  </si>
  <si>
    <t>008</t>
  </si>
  <si>
    <t>015</t>
  </si>
  <si>
    <t>021</t>
  </si>
  <si>
    <t>023</t>
  </si>
  <si>
    <t>025</t>
  </si>
  <si>
    <t>027</t>
  </si>
  <si>
    <t>Ostatné náklady</t>
  </si>
  <si>
    <t>Celkom:</t>
  </si>
  <si>
    <t>Skutočnosť</t>
  </si>
  <si>
    <t>Číslo</t>
  </si>
  <si>
    <t>Návrh</t>
  </si>
  <si>
    <t>návrh</t>
  </si>
  <si>
    <t>rozpočtu</t>
  </si>
  <si>
    <t>účtu</t>
  </si>
  <si>
    <t>Tržby za vlastné výrobky</t>
  </si>
  <si>
    <t>Tržby z predaja služieb</t>
  </si>
  <si>
    <t>Tržby za predaný tovar</t>
  </si>
  <si>
    <t>Tržby celkom (601+602+604-504)</t>
  </si>
  <si>
    <t>Náklady celkom (účtovná trieda 5)</t>
  </si>
  <si>
    <t>Odpis pohľadávky</t>
  </si>
  <si>
    <t>(náklady celkom účt.tr.5 mínus</t>
  </si>
  <si>
    <t>504,541až549,552až554,556a559)</t>
  </si>
  <si>
    <t>Podiel vlastných príjmov k výrobným</t>
  </si>
  <si>
    <t>nákladom (po hranicu 50%)</t>
  </si>
  <si>
    <t>Zost.cena pred.DHIM a DNHIM</t>
  </si>
  <si>
    <t>Predaný materiál</t>
  </si>
  <si>
    <t>Zmluvné pokuty, penále a úroky z o</t>
  </si>
  <si>
    <t>Ostatné pokuty,penále a úrokyz om.</t>
  </si>
  <si>
    <t>Ostatné náklady na prevádz.činnosť</t>
  </si>
  <si>
    <t>Tvorba zákonných rezerv prev.činn.</t>
  </si>
  <si>
    <t>Tvorba ostatných rezerv z prev.činn.</t>
  </si>
  <si>
    <t>Zmluvné pokuty,penále a úroky z omeš.</t>
  </si>
  <si>
    <t>Ostatné pokuty,penále a úroky z omeš.</t>
  </si>
  <si>
    <t>Ostatné náklady na prev.činnosť</t>
  </si>
  <si>
    <t>Tvorba zákonných rezerv prev.činnosti</t>
  </si>
  <si>
    <t>Tvorba ostatných rezerv z prev.činností</t>
  </si>
  <si>
    <t>Zost.cena pred.HIM,pred.mat.,pok.</t>
  </si>
  <si>
    <t>Zmluvné pokuty a penále</t>
  </si>
  <si>
    <t>Ostatné pokuty,penále,úroky z om.</t>
  </si>
  <si>
    <t>Ostatné nákladu na prev.činnosť</t>
  </si>
  <si>
    <t>Ostatné finančné náklady</t>
  </si>
  <si>
    <t>Škody</t>
  </si>
  <si>
    <t>Odpisy HIM a NHIM</t>
  </si>
  <si>
    <t>Ostatné výnosy z prev.činnosti</t>
  </si>
  <si>
    <t>k 30.6.2008</t>
  </si>
  <si>
    <t>k 01.04.2008</t>
  </si>
  <si>
    <t>k 30.06.2008</t>
  </si>
  <si>
    <t>K 30.06.2008      v tis. Sk</t>
  </si>
  <si>
    <t>035</t>
  </si>
  <si>
    <t>Kurzové zisky</t>
  </si>
  <si>
    <t>Ostatné finančné výnosy</t>
  </si>
  <si>
    <t>Schvál.</t>
  </si>
  <si>
    <t>Uprav.</t>
  </si>
  <si>
    <t>na opravu strechy v knižnici-z prísp. MČ</t>
  </si>
  <si>
    <t>na opravu strechy v knižnici-prísp. MČ</t>
  </si>
  <si>
    <t>na prevádzkové výdavky-príspevok MČ</t>
  </si>
  <si>
    <t>na kultúru-príspevok MČ</t>
  </si>
  <si>
    <t>Príjem príspevku MČ na opravu strechy v knižn.</t>
  </si>
  <si>
    <t>Čerpanie príspevku MČ na opravu strechy v kniž.</t>
  </si>
  <si>
    <t>Plnenie</t>
  </si>
  <si>
    <t>%</t>
  </si>
  <si>
    <t>Cestná daň</t>
  </si>
  <si>
    <t>Prídel do FRIM /55% z odpisov/</t>
  </si>
  <si>
    <t>Prídel do FO /45% z odpisov/</t>
  </si>
  <si>
    <t>k 30.09.2008</t>
  </si>
  <si>
    <t>k 31.12.2008</t>
  </si>
  <si>
    <t>Rekonštrukcia svetlíka DKD</t>
  </si>
  <si>
    <t>k 01.01.2008</t>
  </si>
  <si>
    <t>Rozpočet</t>
  </si>
  <si>
    <t>dátové služby, telekomunikačné služby</t>
  </si>
  <si>
    <t>Náklady na čistenie a údržbu</t>
  </si>
  <si>
    <t>Náklady na poštovné a kuriérske služby,</t>
  </si>
  <si>
    <t>K 31.12.2008      v tis. Sk</t>
  </si>
  <si>
    <t>Príjem príspevku MČ na ziradenie elekt.rozvádzačov</t>
  </si>
  <si>
    <t>Čerpanie príspevku MČ na zriadenie elekt rozvádzačov.</t>
  </si>
  <si>
    <t>K 31.3.2009      v Euro</t>
  </si>
  <si>
    <t>k 31.3.2009</t>
  </si>
  <si>
    <t>Rdary</t>
  </si>
  <si>
    <t>Dary</t>
  </si>
  <si>
    <t>Iné ostatné náklady</t>
  </si>
  <si>
    <t>poistenie majetku a mot.vozidiel</t>
  </si>
  <si>
    <t>tvorba soc.fondu</t>
  </si>
  <si>
    <t>LITA, SOZA</t>
  </si>
  <si>
    <t>ostané</t>
  </si>
  <si>
    <t>na opravy - príspevok MČ</t>
  </si>
  <si>
    <t>Ostatné pokuty a penále</t>
  </si>
  <si>
    <t>Zostatková cena predaného DNM a DHM</t>
  </si>
  <si>
    <t>k 01.01.2009</t>
  </si>
  <si>
    <t>k 31.12.2009</t>
  </si>
  <si>
    <t>Daň z motorových vozidiel</t>
  </si>
  <si>
    <t>Zmluvné pokuty, penále a úroky z om.</t>
  </si>
  <si>
    <t>Ostatné pokuty, penále a úroky z om.</t>
  </si>
  <si>
    <t>Zmluvné pokuty,penále a úroky z om.</t>
  </si>
  <si>
    <t>Ostatné výnosy z prevádzkovej činnosti</t>
  </si>
  <si>
    <t>Ostatné náklady na prevádzkovú činnosť</t>
  </si>
  <si>
    <t>Tvorba zákonných rezerv z prev. Činnosti</t>
  </si>
  <si>
    <t>Tvorba ostatných rezerv z prev. Činnosti</t>
  </si>
  <si>
    <t>Trzby z predaja sluzieb-vlastné výkony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</si>
</sst>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uble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9" fontId="6" fillId="0" borderId="18" xfId="0" applyNumberFormat="1" applyFont="1" applyBorder="1" applyAlignment="1" applyProtection="1">
      <alignment horizontal="center"/>
      <protection/>
    </xf>
    <xf numFmtId="49" fontId="6" fillId="0" borderId="18" xfId="0" applyNumberFormat="1" applyFont="1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 horizontal="left"/>
      <protection/>
    </xf>
    <xf numFmtId="49" fontId="7" fillId="0" borderId="18" xfId="0" applyNumberFormat="1" applyFont="1" applyBorder="1" applyAlignment="1" applyProtection="1">
      <alignment/>
      <protection/>
    </xf>
    <xf numFmtId="3" fontId="7" fillId="0" borderId="18" xfId="0" applyNumberFormat="1" applyFont="1" applyBorder="1" applyAlignment="1" applyProtection="1">
      <alignment horizontal="right"/>
      <protection/>
    </xf>
    <xf numFmtId="49" fontId="7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 horizontal="left"/>
      <protection/>
    </xf>
    <xf numFmtId="3" fontId="7" fillId="0" borderId="0" xfId="0" applyNumberFormat="1" applyFont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right"/>
      <protection/>
    </xf>
    <xf numFmtId="49" fontId="9" fillId="0" borderId="0" xfId="0" applyNumberFormat="1" applyFont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/>
      <protection/>
    </xf>
    <xf numFmtId="49" fontId="9" fillId="0" borderId="19" xfId="0" applyNumberFormat="1" applyFont="1" applyBorder="1" applyAlignment="1" applyProtection="1">
      <alignment horizontal="right"/>
      <protection/>
    </xf>
    <xf numFmtId="49" fontId="9" fillId="0" borderId="19" xfId="0" applyNumberFormat="1" applyFont="1" applyBorder="1" applyAlignment="1" applyProtection="1">
      <alignment/>
      <protection/>
    </xf>
    <xf numFmtId="49" fontId="7" fillId="0" borderId="19" xfId="0" applyNumberFormat="1" applyFont="1" applyBorder="1" applyAlignment="1" applyProtection="1">
      <alignment horizontal="left"/>
      <protection/>
    </xf>
    <xf numFmtId="3" fontId="11" fillId="0" borderId="19" xfId="0" applyNumberFormat="1" applyFont="1" applyBorder="1" applyAlignment="1" applyProtection="1">
      <alignment horizontal="right"/>
      <protection/>
    </xf>
    <xf numFmtId="49" fontId="9" fillId="0" borderId="0" xfId="0" applyNumberFormat="1" applyFont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49" fontId="7" fillId="0" borderId="20" xfId="0" applyNumberFormat="1" applyFont="1" applyBorder="1" applyAlignment="1" applyProtection="1">
      <alignment/>
      <protection/>
    </xf>
    <xf numFmtId="49" fontId="7" fillId="0" borderId="20" xfId="0" applyNumberFormat="1" applyFont="1" applyBorder="1" applyAlignment="1" applyProtection="1">
      <alignment horizontal="left"/>
      <protection/>
    </xf>
    <xf numFmtId="3" fontId="7" fillId="0" borderId="20" xfId="0" applyNumberFormat="1" applyFont="1" applyBorder="1" applyAlignment="1" applyProtection="1">
      <alignment horizontal="right"/>
      <protection/>
    </xf>
    <xf numFmtId="49" fontId="6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0" fillId="0" borderId="2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" fillId="0" borderId="1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31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12" fillId="0" borderId="8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6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2" xfId="0" applyFont="1" applyBorder="1" applyAlignment="1">
      <alignment horizontal="center"/>
    </xf>
    <xf numFmtId="4" fontId="12" fillId="0" borderId="2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2" xfId="0" applyFont="1" applyFill="1" applyBorder="1" applyAlignment="1">
      <alignment horizontal="center"/>
    </xf>
    <xf numFmtId="4" fontId="2" fillId="0" borderId="2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" xfId="0" applyFont="1" applyFill="1" applyBorder="1" applyAlignment="1">
      <alignment/>
    </xf>
    <xf numFmtId="0" fontId="12" fillId="0" borderId="38" xfId="0" applyFont="1" applyBorder="1" applyAlignment="1">
      <alignment/>
    </xf>
    <xf numFmtId="4" fontId="12" fillId="0" borderId="2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22" xfId="0" applyFont="1" applyBorder="1" applyAlignment="1">
      <alignment/>
    </xf>
    <xf numFmtId="164" fontId="2" fillId="0" borderId="2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0" fontId="0" fillId="0" borderId="24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7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39" xfId="0" applyFont="1" applyFill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33" xfId="0" applyFont="1" applyBorder="1" applyAlignment="1">
      <alignment/>
    </xf>
    <xf numFmtId="4" fontId="12" fillId="0" borderId="8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0" fillId="0" borderId="2" xfId="0" applyBorder="1" applyAlignment="1">
      <alignment/>
    </xf>
    <xf numFmtId="4" fontId="2" fillId="0" borderId="2" xfId="0" applyNumberFormat="1" applyFont="1" applyFill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8" xfId="0" applyBorder="1" applyAlignment="1">
      <alignment/>
    </xf>
    <xf numFmtId="10" fontId="0" fillId="0" borderId="8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0" fontId="0" fillId="0" borderId="38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40" xfId="0" applyFont="1" applyBorder="1" applyAlignment="1">
      <alignment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6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9" xfId="0" applyFont="1" applyBorder="1" applyAlignment="1">
      <alignment/>
    </xf>
    <xf numFmtId="4" fontId="12" fillId="0" borderId="39" xfId="0" applyNumberFormat="1" applyFont="1" applyBorder="1" applyAlignment="1">
      <alignment/>
    </xf>
    <xf numFmtId="0" fontId="12" fillId="0" borderId="28" xfId="0" applyFont="1" applyBorder="1" applyAlignment="1">
      <alignment/>
    </xf>
    <xf numFmtId="4" fontId="12" fillId="0" borderId="50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7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31" xfId="0" applyNumberFormat="1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45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3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B9" sqref="B8:B9"/>
    </sheetView>
  </sheetViews>
  <sheetFormatPr defaultColWidth="9.140625" defaultRowHeight="12.75"/>
  <cols>
    <col min="1" max="1" width="6.28125" style="0" customWidth="1"/>
    <col min="2" max="2" width="35.421875" style="0" customWidth="1"/>
    <col min="3" max="3" width="9.57421875" style="0" customWidth="1"/>
    <col min="4" max="4" width="10.57421875" style="0" customWidth="1"/>
    <col min="5" max="5" width="10.7109375" style="0" customWidth="1"/>
  </cols>
  <sheetData>
    <row r="1" spans="1:5" ht="13.5" thickBot="1">
      <c r="A1" s="1" t="s">
        <v>0</v>
      </c>
      <c r="B1" s="95"/>
      <c r="C1" s="76"/>
      <c r="D1" s="127"/>
      <c r="E1" s="68"/>
    </row>
    <row r="2" spans="1:5" ht="12.75">
      <c r="A2" s="140" t="s">
        <v>1</v>
      </c>
      <c r="B2" s="132" t="s">
        <v>3</v>
      </c>
      <c r="C2" s="141" t="s">
        <v>195</v>
      </c>
      <c r="D2" s="142" t="s">
        <v>152</v>
      </c>
      <c r="E2" s="192" t="s">
        <v>203</v>
      </c>
    </row>
    <row r="3" spans="1:5" ht="13.5" thickBot="1">
      <c r="A3" s="134" t="s">
        <v>2</v>
      </c>
      <c r="B3" s="135"/>
      <c r="C3" s="136" t="s">
        <v>80</v>
      </c>
      <c r="D3" s="144" t="s">
        <v>220</v>
      </c>
      <c r="E3" s="145" t="s">
        <v>204</v>
      </c>
    </row>
    <row r="4" spans="1:5" ht="12.75">
      <c r="A4" s="175">
        <v>501</v>
      </c>
      <c r="B4" s="176" t="s">
        <v>6</v>
      </c>
      <c r="C4" s="176">
        <v>22900</v>
      </c>
      <c r="D4" s="177">
        <v>8206</v>
      </c>
      <c r="E4" s="178">
        <f>SUM(D4/C4*100)</f>
        <v>35.83406113537118</v>
      </c>
    </row>
    <row r="5" spans="1:5" ht="12.75">
      <c r="A5" s="179">
        <v>502</v>
      </c>
      <c r="B5" s="80" t="s">
        <v>7</v>
      </c>
      <c r="C5" s="80">
        <f>SUM(C7+C8+C9+C10)</f>
        <v>108158</v>
      </c>
      <c r="D5" s="81">
        <f>SUM(D7+D8+D9+D10)</f>
        <v>18964</v>
      </c>
      <c r="E5" s="180">
        <f>SUM(D5/C5*100)</f>
        <v>17.53360823979733</v>
      </c>
    </row>
    <row r="6" spans="1:5" ht="12.75">
      <c r="A6" s="181"/>
      <c r="B6" s="83" t="s">
        <v>8</v>
      </c>
      <c r="C6" s="83"/>
      <c r="D6" s="84"/>
      <c r="E6" s="180"/>
    </row>
    <row r="7" spans="1:5" ht="12.75">
      <c r="A7" s="182"/>
      <c r="B7" s="83" t="s">
        <v>9</v>
      </c>
      <c r="C7" s="83">
        <v>22900</v>
      </c>
      <c r="D7" s="84">
        <v>3868</v>
      </c>
      <c r="E7" s="180">
        <f>SUM(D7/C7*100)</f>
        <v>16.890829694323145</v>
      </c>
    </row>
    <row r="8" spans="1:5" ht="12.75">
      <c r="A8" s="182"/>
      <c r="B8" s="83" t="s">
        <v>10</v>
      </c>
      <c r="C8" s="83">
        <v>67002</v>
      </c>
      <c r="D8" s="84">
        <v>9091</v>
      </c>
      <c r="E8" s="180">
        <f>SUM(D8/C8*100)</f>
        <v>13.568251693979283</v>
      </c>
    </row>
    <row r="9" spans="1:5" ht="12.75">
      <c r="A9" s="183"/>
      <c r="B9" s="82" t="s">
        <v>11</v>
      </c>
      <c r="C9" s="82">
        <v>8298</v>
      </c>
      <c r="D9" s="87">
        <v>3258</v>
      </c>
      <c r="E9" s="180">
        <f>SUM(D9/C9*100)</f>
        <v>39.26247288503254</v>
      </c>
    </row>
    <row r="10" spans="1:5" ht="12.75">
      <c r="A10" s="183"/>
      <c r="B10" s="82" t="s">
        <v>75</v>
      </c>
      <c r="C10" s="82">
        <v>9958</v>
      </c>
      <c r="D10" s="87">
        <v>2747</v>
      </c>
      <c r="E10" s="180">
        <f>SUM(D10/C10*100)</f>
        <v>27.585860614581243</v>
      </c>
    </row>
    <row r="11" spans="1:5" ht="12.75">
      <c r="A11" s="179">
        <v>511</v>
      </c>
      <c r="B11" s="80" t="s">
        <v>12</v>
      </c>
      <c r="C11" s="80">
        <f>SUM(C13:C15)</f>
        <v>51617</v>
      </c>
      <c r="D11" s="81">
        <f>SUM(D13:D15)</f>
        <v>2158</v>
      </c>
      <c r="E11" s="180">
        <f>SUM(D11/C11*100)</f>
        <v>4.180793149543756</v>
      </c>
    </row>
    <row r="12" spans="1:5" ht="12.75">
      <c r="A12" s="179"/>
      <c r="B12" s="83" t="s">
        <v>8</v>
      </c>
      <c r="C12" s="80"/>
      <c r="D12" s="81"/>
      <c r="E12" s="180"/>
    </row>
    <row r="13" spans="1:5" ht="12.75">
      <c r="A13" s="179"/>
      <c r="B13" s="83" t="s">
        <v>76</v>
      </c>
      <c r="C13" s="172">
        <v>11784</v>
      </c>
      <c r="D13" s="84">
        <v>2158</v>
      </c>
      <c r="E13" s="180">
        <f>SUM(D13/C13*100)</f>
        <v>18.31296673455533</v>
      </c>
    </row>
    <row r="14" spans="1:5" ht="12.75">
      <c r="A14" s="179"/>
      <c r="B14" s="83" t="s">
        <v>77</v>
      </c>
      <c r="C14" s="172">
        <v>39833</v>
      </c>
      <c r="D14" s="84">
        <v>0</v>
      </c>
      <c r="E14" s="180">
        <f>SUM(D14/C14*100)</f>
        <v>0</v>
      </c>
    </row>
    <row r="15" spans="1:5" ht="12.75">
      <c r="A15" s="179"/>
      <c r="B15" s="83" t="s">
        <v>197</v>
      </c>
      <c r="C15" s="172">
        <v>0</v>
      </c>
      <c r="D15" s="84">
        <v>0</v>
      </c>
      <c r="E15" s="180"/>
    </row>
    <row r="16" spans="1:5" ht="12.75">
      <c r="A16" s="179">
        <v>512</v>
      </c>
      <c r="B16" s="80" t="s">
        <v>13</v>
      </c>
      <c r="C16" s="80">
        <v>830</v>
      </c>
      <c r="D16" s="81">
        <v>0</v>
      </c>
      <c r="E16" s="180">
        <f>SUM(D16/C16*100)</f>
        <v>0</v>
      </c>
    </row>
    <row r="17" spans="1:5" ht="12.75">
      <c r="A17" s="179">
        <v>513</v>
      </c>
      <c r="B17" s="80" t="s">
        <v>14</v>
      </c>
      <c r="C17" s="80">
        <v>664</v>
      </c>
      <c r="D17" s="81">
        <v>51</v>
      </c>
      <c r="E17" s="180">
        <f>SUM(D17/C17*100)</f>
        <v>7.680722891566265</v>
      </c>
    </row>
    <row r="18" spans="1:5" ht="12.75">
      <c r="A18" s="179">
        <v>518</v>
      </c>
      <c r="B18" s="80" t="s">
        <v>99</v>
      </c>
      <c r="C18" s="80">
        <f>SUM(C20:C28)</f>
        <v>174492</v>
      </c>
      <c r="D18" s="81">
        <f>SUM(D20:D28)</f>
        <v>44239</v>
      </c>
      <c r="E18" s="180">
        <f>SUM(D18/C18*100)</f>
        <v>25.353024780505695</v>
      </c>
    </row>
    <row r="19" spans="1:5" ht="12.75">
      <c r="A19" s="181"/>
      <c r="B19" s="83" t="s">
        <v>15</v>
      </c>
      <c r="C19" s="83"/>
      <c r="D19" s="84"/>
      <c r="E19" s="180"/>
    </row>
    <row r="20" spans="1:5" ht="12.75">
      <c r="A20" s="182"/>
      <c r="B20" s="83" t="s">
        <v>16</v>
      </c>
      <c r="C20" s="83">
        <v>4294</v>
      </c>
      <c r="D20" s="84">
        <v>697</v>
      </c>
      <c r="E20" s="180">
        <f aca="true" t="shared" si="0" ref="E20:E29">SUM(D20/C20*100)</f>
        <v>16.23195156031672</v>
      </c>
    </row>
    <row r="21" spans="1:5" ht="12.75">
      <c r="A21" s="182"/>
      <c r="B21" s="83" t="s">
        <v>17</v>
      </c>
      <c r="C21" s="83">
        <v>14618</v>
      </c>
      <c r="D21" s="84">
        <v>2510</v>
      </c>
      <c r="E21" s="180">
        <f t="shared" si="0"/>
        <v>17.17061157477083</v>
      </c>
    </row>
    <row r="22" spans="1:5" ht="12.75">
      <c r="A22" s="182"/>
      <c r="B22" s="83" t="s">
        <v>18</v>
      </c>
      <c r="C22" s="83">
        <v>3817</v>
      </c>
      <c r="D22" s="84">
        <v>1410</v>
      </c>
      <c r="E22" s="180">
        <f t="shared" si="0"/>
        <v>36.94000523971705</v>
      </c>
    </row>
    <row r="23" spans="1:5" ht="12.75">
      <c r="A23" s="182"/>
      <c r="B23" s="83" t="s">
        <v>19</v>
      </c>
      <c r="C23" s="83">
        <v>80018</v>
      </c>
      <c r="D23" s="84">
        <v>21245</v>
      </c>
      <c r="E23" s="180">
        <f t="shared" si="0"/>
        <v>26.55027618785773</v>
      </c>
    </row>
    <row r="24" spans="1:5" ht="12.75">
      <c r="A24" s="182"/>
      <c r="B24" s="83" t="s">
        <v>20</v>
      </c>
      <c r="C24" s="83">
        <v>20584</v>
      </c>
      <c r="D24" s="84">
        <v>4448</v>
      </c>
      <c r="E24" s="180">
        <f t="shared" si="0"/>
        <v>21.60901671200933</v>
      </c>
    </row>
    <row r="25" spans="1:5" ht="12.75">
      <c r="A25" s="182"/>
      <c r="B25" s="83" t="s">
        <v>21</v>
      </c>
      <c r="C25" s="83">
        <v>664</v>
      </c>
      <c r="D25" s="84">
        <v>0</v>
      </c>
      <c r="E25" s="180">
        <f t="shared" si="0"/>
        <v>0</v>
      </c>
    </row>
    <row r="26" spans="1:5" ht="12.75">
      <c r="A26" s="182"/>
      <c r="B26" s="83" t="s">
        <v>22</v>
      </c>
      <c r="C26" s="83">
        <v>9958</v>
      </c>
      <c r="D26" s="84">
        <v>3259</v>
      </c>
      <c r="E26" s="180">
        <f t="shared" si="0"/>
        <v>32.72745531231171</v>
      </c>
    </row>
    <row r="27" spans="1:5" ht="12.75">
      <c r="A27" s="182"/>
      <c r="B27" s="83" t="s">
        <v>23</v>
      </c>
      <c r="C27" s="83">
        <v>13942</v>
      </c>
      <c r="D27" s="84">
        <v>0</v>
      </c>
      <c r="E27" s="180">
        <f t="shared" si="0"/>
        <v>0</v>
      </c>
    </row>
    <row r="28" spans="1:5" ht="12.75">
      <c r="A28" s="183"/>
      <c r="B28" s="82" t="s">
        <v>24</v>
      </c>
      <c r="C28" s="82">
        <v>26597</v>
      </c>
      <c r="D28" s="87">
        <v>10670</v>
      </c>
      <c r="E28" s="180">
        <f t="shared" si="0"/>
        <v>40.11730646313494</v>
      </c>
    </row>
    <row r="29" spans="1:5" ht="12.75">
      <c r="A29" s="179">
        <v>521</v>
      </c>
      <c r="B29" s="80" t="s">
        <v>25</v>
      </c>
      <c r="C29" s="80">
        <f>SUM(C31:C32)</f>
        <v>169289</v>
      </c>
      <c r="D29" s="81">
        <f>SUM(D31:D32)</f>
        <v>43734</v>
      </c>
      <c r="E29" s="180">
        <f t="shared" si="0"/>
        <v>25.833928961716357</v>
      </c>
    </row>
    <row r="30" spans="1:5" ht="12.75">
      <c r="A30" s="181"/>
      <c r="B30" s="83" t="s">
        <v>8</v>
      </c>
      <c r="C30" s="83"/>
      <c r="D30" s="84"/>
      <c r="E30" s="180"/>
    </row>
    <row r="31" spans="1:5" ht="12.75">
      <c r="A31" s="182"/>
      <c r="B31" s="83" t="s">
        <v>26</v>
      </c>
      <c r="C31" s="83">
        <v>159331</v>
      </c>
      <c r="D31" s="84">
        <v>41316</v>
      </c>
      <c r="E31" s="180">
        <f>SUM(D31/C31*100)</f>
        <v>25.93092367461448</v>
      </c>
    </row>
    <row r="32" spans="1:5" ht="12.75">
      <c r="A32" s="183"/>
      <c r="B32" s="82" t="s">
        <v>27</v>
      </c>
      <c r="C32" s="82">
        <v>9958</v>
      </c>
      <c r="D32" s="87">
        <v>2418</v>
      </c>
      <c r="E32" s="180">
        <f>SUM(D32/C32*100)</f>
        <v>24.281984334203656</v>
      </c>
    </row>
    <row r="33" spans="1:5" ht="12.75">
      <c r="A33" s="179">
        <v>524</v>
      </c>
      <c r="B33" s="80" t="s">
        <v>28</v>
      </c>
      <c r="C33" s="80">
        <v>56761</v>
      </c>
      <c r="D33" s="81">
        <v>13316</v>
      </c>
      <c r="E33" s="180">
        <f>SUM(D33/C33*100)</f>
        <v>23.459769912439878</v>
      </c>
    </row>
    <row r="34" spans="1:5" ht="12.75">
      <c r="A34" s="179">
        <v>527</v>
      </c>
      <c r="B34" s="80" t="s">
        <v>29</v>
      </c>
      <c r="C34" s="80">
        <v>9958</v>
      </c>
      <c r="D34" s="81">
        <v>4196</v>
      </c>
      <c r="E34" s="180">
        <f>SUM(D34/C34*100)</f>
        <v>42.13697529624423</v>
      </c>
    </row>
    <row r="35" spans="1:5" ht="12.75">
      <c r="A35" s="179">
        <v>531</v>
      </c>
      <c r="B35" s="80" t="s">
        <v>233</v>
      </c>
      <c r="C35" s="80">
        <v>166</v>
      </c>
      <c r="D35" s="81">
        <v>135</v>
      </c>
      <c r="E35" s="180">
        <f>SUM(D35/C35*100)</f>
        <v>81.32530120481928</v>
      </c>
    </row>
    <row r="36" spans="1:5" ht="12.75">
      <c r="A36" s="179">
        <v>532</v>
      </c>
      <c r="B36" s="80" t="s">
        <v>30</v>
      </c>
      <c r="C36" s="80">
        <v>0</v>
      </c>
      <c r="D36" s="81">
        <v>0</v>
      </c>
      <c r="E36" s="180">
        <v>0</v>
      </c>
    </row>
    <row r="37" spans="1:5" ht="12.75">
      <c r="A37" s="179">
        <v>538</v>
      </c>
      <c r="B37" s="80" t="s">
        <v>41</v>
      </c>
      <c r="C37" s="80">
        <v>1660</v>
      </c>
      <c r="D37" s="81">
        <v>0</v>
      </c>
      <c r="E37" s="180">
        <f>SUM(D37/C37*100)</f>
        <v>0</v>
      </c>
    </row>
    <row r="38" spans="1:5" ht="12.75">
      <c r="A38" s="179" t="s">
        <v>31</v>
      </c>
      <c r="B38" s="80" t="s">
        <v>180</v>
      </c>
      <c r="C38" s="80">
        <v>0</v>
      </c>
      <c r="D38" s="81">
        <v>0</v>
      </c>
      <c r="E38" s="180">
        <v>0</v>
      </c>
    </row>
    <row r="39" spans="1:5" ht="12.75">
      <c r="A39" s="179">
        <v>544</v>
      </c>
      <c r="B39" s="80" t="s">
        <v>234</v>
      </c>
      <c r="C39" s="80">
        <v>0</v>
      </c>
      <c r="D39" s="81">
        <v>0</v>
      </c>
      <c r="E39" s="180">
        <v>0</v>
      </c>
    </row>
    <row r="40" spans="1:5" ht="12.75">
      <c r="A40" s="179">
        <v>545</v>
      </c>
      <c r="B40" s="80" t="s">
        <v>235</v>
      </c>
      <c r="C40" s="80">
        <v>0</v>
      </c>
      <c r="D40" s="81">
        <v>43</v>
      </c>
      <c r="E40" s="180">
        <v>0</v>
      </c>
    </row>
    <row r="41" spans="1:5" ht="12.75">
      <c r="A41" s="179">
        <v>546</v>
      </c>
      <c r="B41" s="80" t="s">
        <v>163</v>
      </c>
      <c r="C41" s="80">
        <v>0</v>
      </c>
      <c r="D41" s="81">
        <v>0</v>
      </c>
      <c r="E41" s="180">
        <v>0</v>
      </c>
    </row>
    <row r="42" spans="1:5" ht="12.75">
      <c r="A42" s="179">
        <v>548</v>
      </c>
      <c r="B42" s="80" t="s">
        <v>177</v>
      </c>
      <c r="C42" s="80">
        <f>SUM(C44:C47)</f>
        <v>10290</v>
      </c>
      <c r="D42" s="80">
        <v>0</v>
      </c>
      <c r="E42" s="180">
        <v>0</v>
      </c>
    </row>
    <row r="43" spans="1:5" ht="12.75">
      <c r="A43" s="184"/>
      <c r="B43" s="173" t="s">
        <v>8</v>
      </c>
      <c r="C43" s="78"/>
      <c r="D43" s="88"/>
      <c r="E43" s="180"/>
    </row>
    <row r="44" spans="1:5" ht="12.75">
      <c r="A44" s="184"/>
      <c r="B44" s="173" t="s">
        <v>224</v>
      </c>
      <c r="C44" s="173">
        <v>5477</v>
      </c>
      <c r="D44" s="174">
        <v>0</v>
      </c>
      <c r="E44" s="180">
        <f>SUM(D44/C44*100)</f>
        <v>0</v>
      </c>
    </row>
    <row r="45" spans="1:5" ht="12.75">
      <c r="A45" s="184"/>
      <c r="B45" s="173" t="s">
        <v>225</v>
      </c>
      <c r="C45" s="173">
        <v>1162</v>
      </c>
      <c r="D45" s="174">
        <v>0</v>
      </c>
      <c r="E45" s="180">
        <f>SUM(D45/C45*100)</f>
        <v>0</v>
      </c>
    </row>
    <row r="46" spans="1:5" ht="12.75">
      <c r="A46" s="184"/>
      <c r="B46" s="173" t="s">
        <v>226</v>
      </c>
      <c r="C46" s="173">
        <v>996</v>
      </c>
      <c r="D46" s="174">
        <v>0</v>
      </c>
      <c r="E46" s="180">
        <f>SUM(D46/C46*100)</f>
        <v>0</v>
      </c>
    </row>
    <row r="47" spans="1:5" ht="12.75">
      <c r="A47" s="184"/>
      <c r="B47" s="173" t="s">
        <v>227</v>
      </c>
      <c r="C47" s="173">
        <v>2655</v>
      </c>
      <c r="D47" s="174">
        <v>0</v>
      </c>
      <c r="E47" s="180">
        <f>SUM(D47/C47*100)</f>
        <v>0</v>
      </c>
    </row>
    <row r="48" spans="1:5" ht="12.75">
      <c r="A48" s="179">
        <v>549</v>
      </c>
      <c r="B48" s="80" t="s">
        <v>81</v>
      </c>
      <c r="C48" s="80">
        <v>0</v>
      </c>
      <c r="D48" s="189">
        <v>0</v>
      </c>
      <c r="E48" s="180"/>
    </row>
    <row r="49" spans="1:5" ht="12.75">
      <c r="A49" s="184">
        <v>551</v>
      </c>
      <c r="B49" s="78" t="s">
        <v>186</v>
      </c>
      <c r="C49" s="78">
        <v>84644</v>
      </c>
      <c r="D49" s="88">
        <v>21161</v>
      </c>
      <c r="E49" s="180">
        <f>SUM(D49/C49*100)</f>
        <v>25</v>
      </c>
    </row>
    <row r="50" spans="1:5" ht="12.75">
      <c r="A50" s="179">
        <v>552</v>
      </c>
      <c r="B50" s="80" t="s">
        <v>39</v>
      </c>
      <c r="C50" s="80">
        <v>0</v>
      </c>
      <c r="D50" s="80">
        <v>0</v>
      </c>
      <c r="E50" s="180">
        <v>0</v>
      </c>
    </row>
    <row r="51" spans="1:5" ht="12.75">
      <c r="A51" s="184">
        <v>568</v>
      </c>
      <c r="B51" s="187" t="s">
        <v>184</v>
      </c>
      <c r="C51" s="79">
        <v>0</v>
      </c>
      <c r="D51" s="79">
        <v>1911</v>
      </c>
      <c r="E51" s="188"/>
    </row>
    <row r="52" spans="1:5" ht="13.5" thickBot="1">
      <c r="A52" s="185">
        <v>500</v>
      </c>
      <c r="B52" s="90" t="s">
        <v>40</v>
      </c>
      <c r="C52" s="91">
        <f>SUM(C4+C5+C11+C16+C17+C18+C29+C33+C34+C35+C36+C37+C38+C39+C40+C41+C42+C48+C49+C50+C51)</f>
        <v>691429</v>
      </c>
      <c r="D52" s="91">
        <f>SUM(D4+D5+D11+D16+D17+D18+D29+D33+D34+D35+D36+D37+D38+D39+D40+D41+D42+D48+D49+D50+D51)</f>
        <v>158114</v>
      </c>
      <c r="E52" s="186">
        <f>SUM(D52/C52*100)</f>
        <v>22.867713098524938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2" sqref="C2"/>
    </sheetView>
  </sheetViews>
  <sheetFormatPr defaultColWidth="9.140625" defaultRowHeight="12.75"/>
  <cols>
    <col min="1" max="1" width="7.7109375" style="0" customWidth="1"/>
    <col min="2" max="2" width="31.8515625" style="0" bestFit="1" customWidth="1"/>
    <col min="4" max="4" width="9.57421875" style="0" bestFit="1" customWidth="1"/>
    <col min="5" max="5" width="11.421875" style="0" bestFit="1" customWidth="1"/>
  </cols>
  <sheetData>
    <row r="1" spans="1:6" ht="12.75">
      <c r="A1" s="149" t="s">
        <v>153</v>
      </c>
      <c r="B1" s="150" t="s">
        <v>82</v>
      </c>
      <c r="C1" s="150" t="s">
        <v>154</v>
      </c>
      <c r="D1" s="150" t="s">
        <v>5</v>
      </c>
      <c r="E1" s="148" t="s">
        <v>152</v>
      </c>
      <c r="F1" s="171" t="s">
        <v>203</v>
      </c>
    </row>
    <row r="2" spans="1:6" ht="12.75">
      <c r="A2" s="166" t="s">
        <v>157</v>
      </c>
      <c r="B2" s="153"/>
      <c r="C2" s="165" t="s">
        <v>156</v>
      </c>
      <c r="D2" s="165" t="s">
        <v>155</v>
      </c>
      <c r="E2" s="167" t="s">
        <v>209</v>
      </c>
      <c r="F2" s="170" t="s">
        <v>204</v>
      </c>
    </row>
    <row r="3" spans="1:6" ht="13.5" thickBot="1">
      <c r="A3" s="169"/>
      <c r="B3" s="151"/>
      <c r="C3" s="151"/>
      <c r="D3" s="152" t="s">
        <v>156</v>
      </c>
      <c r="E3" s="151"/>
      <c r="F3" s="11"/>
    </row>
    <row r="4" spans="1:6" ht="12.75">
      <c r="A4" s="168">
        <v>601</v>
      </c>
      <c r="B4" s="156" t="s">
        <v>158</v>
      </c>
      <c r="C4" s="156"/>
      <c r="D4" s="156"/>
      <c r="E4" s="156"/>
      <c r="F4" s="139"/>
    </row>
    <row r="5" spans="1:6" ht="12.75">
      <c r="A5" s="159">
        <v>602</v>
      </c>
      <c r="B5" s="146" t="s">
        <v>159</v>
      </c>
      <c r="C5" s="146">
        <v>9600</v>
      </c>
      <c r="D5" s="146">
        <v>10020</v>
      </c>
      <c r="E5" s="146">
        <v>10402</v>
      </c>
      <c r="F5" s="93">
        <f>SUM(E5/D5*100)</f>
        <v>103.812375249501</v>
      </c>
    </row>
    <row r="6" spans="1:6" ht="12.75">
      <c r="A6" s="159">
        <v>604</v>
      </c>
      <c r="B6" s="146" t="s">
        <v>160</v>
      </c>
      <c r="C6" s="146"/>
      <c r="D6" s="146"/>
      <c r="E6" s="146"/>
      <c r="F6" s="93"/>
    </row>
    <row r="7" spans="1:6" ht="12.75">
      <c r="A7" s="159">
        <v>504</v>
      </c>
      <c r="B7" s="146" t="s">
        <v>64</v>
      </c>
      <c r="C7" s="146"/>
      <c r="D7" s="146"/>
      <c r="E7" s="146"/>
      <c r="F7" s="93"/>
    </row>
    <row r="8" spans="1:6" ht="12.75">
      <c r="A8" s="155"/>
      <c r="B8" s="160" t="s">
        <v>161</v>
      </c>
      <c r="C8" s="146">
        <v>9680</v>
      </c>
      <c r="D8" s="146">
        <f>SUM(D5:D6)</f>
        <v>10020</v>
      </c>
      <c r="E8" s="146">
        <f>SUM(E4:E7)</f>
        <v>10402</v>
      </c>
      <c r="F8" s="93">
        <f>SUM(E8/D8*100)</f>
        <v>103.812375249501</v>
      </c>
    </row>
    <row r="9" spans="1:6" ht="12.75">
      <c r="A9" s="155"/>
      <c r="B9" s="146" t="s">
        <v>162</v>
      </c>
      <c r="C9" s="146">
        <v>20325</v>
      </c>
      <c r="D9" s="146">
        <v>21006</v>
      </c>
      <c r="E9" s="146">
        <v>23323</v>
      </c>
      <c r="F9" s="93">
        <f>SUM(E9/D9*100)</f>
        <v>111.03018185280395</v>
      </c>
    </row>
    <row r="10" spans="1:6" ht="12.75">
      <c r="A10" s="159">
        <v>504</v>
      </c>
      <c r="B10" s="146" t="s">
        <v>64</v>
      </c>
      <c r="C10" s="146"/>
      <c r="D10" s="146"/>
      <c r="E10" s="146"/>
      <c r="F10" s="93"/>
    </row>
    <row r="11" spans="1:6" ht="12.75">
      <c r="A11" s="159">
        <v>541</v>
      </c>
      <c r="B11" s="146" t="s">
        <v>168</v>
      </c>
      <c r="C11" s="146"/>
      <c r="D11" s="146"/>
      <c r="E11" s="146"/>
      <c r="F11" s="93"/>
    </row>
    <row r="12" spans="1:6" ht="12.75">
      <c r="A12" s="159">
        <v>542</v>
      </c>
      <c r="B12" s="146" t="s">
        <v>169</v>
      </c>
      <c r="C12" s="146"/>
      <c r="D12" s="146"/>
      <c r="E12" s="146"/>
      <c r="F12" s="93"/>
    </row>
    <row r="13" spans="1:6" ht="12.75">
      <c r="A13" s="159">
        <v>544</v>
      </c>
      <c r="B13" s="146" t="s">
        <v>170</v>
      </c>
      <c r="C13" s="146"/>
      <c r="D13" s="146"/>
      <c r="E13" s="146"/>
      <c r="F13" s="93"/>
    </row>
    <row r="14" spans="1:6" ht="12.75">
      <c r="A14" s="159">
        <v>545</v>
      </c>
      <c r="B14" s="146" t="s">
        <v>171</v>
      </c>
      <c r="C14" s="146"/>
      <c r="D14" s="146"/>
      <c r="E14" s="146">
        <v>5</v>
      </c>
      <c r="F14" s="93"/>
    </row>
    <row r="15" spans="1:6" ht="12.75">
      <c r="A15" s="159">
        <v>546</v>
      </c>
      <c r="B15" s="146" t="s">
        <v>163</v>
      </c>
      <c r="C15" s="146"/>
      <c r="D15" s="146"/>
      <c r="E15" s="146">
        <v>2385</v>
      </c>
      <c r="F15" s="93"/>
    </row>
    <row r="16" spans="1:6" ht="12.75">
      <c r="A16" s="159">
        <v>548</v>
      </c>
      <c r="B16" s="146" t="s">
        <v>172</v>
      </c>
      <c r="C16" s="146">
        <v>625</v>
      </c>
      <c r="D16" s="146">
        <v>625</v>
      </c>
      <c r="E16" s="146">
        <v>0</v>
      </c>
      <c r="F16" s="93">
        <f>SUM(E16/D16*100)</f>
        <v>0</v>
      </c>
    </row>
    <row r="17" spans="1:6" ht="12.75">
      <c r="A17" s="159">
        <v>549</v>
      </c>
      <c r="B17" s="146" t="s">
        <v>81</v>
      </c>
      <c r="C17" s="146"/>
      <c r="D17" s="146"/>
      <c r="E17" s="146">
        <v>6</v>
      </c>
      <c r="F17" s="93"/>
    </row>
    <row r="18" spans="1:6" ht="12.75">
      <c r="A18" s="159">
        <v>552</v>
      </c>
      <c r="B18" s="146" t="s">
        <v>173</v>
      </c>
      <c r="C18" s="146"/>
      <c r="D18" s="146"/>
      <c r="E18" s="146"/>
      <c r="F18" s="93"/>
    </row>
    <row r="19" spans="1:6" ht="12.75">
      <c r="A19" s="159">
        <v>553</v>
      </c>
      <c r="B19" s="146" t="s">
        <v>174</v>
      </c>
      <c r="C19" s="146"/>
      <c r="D19" s="146"/>
      <c r="E19" s="146"/>
      <c r="F19" s="93"/>
    </row>
    <row r="20" spans="1:6" ht="12.75">
      <c r="A20" s="154"/>
      <c r="B20" s="161" t="s">
        <v>67</v>
      </c>
      <c r="C20" s="161"/>
      <c r="D20" s="161"/>
      <c r="E20" s="161"/>
      <c r="F20" s="163"/>
    </row>
    <row r="21" spans="1:6" ht="12.75">
      <c r="A21" s="154"/>
      <c r="B21" s="154" t="s">
        <v>164</v>
      </c>
      <c r="C21" s="154"/>
      <c r="D21" s="154"/>
      <c r="E21" s="154"/>
      <c r="F21" s="163"/>
    </row>
    <row r="22" spans="1:6" ht="12.75">
      <c r="A22" s="154"/>
      <c r="B22" s="156" t="s">
        <v>165</v>
      </c>
      <c r="C22" s="156">
        <v>19700</v>
      </c>
      <c r="D22" s="156">
        <f>SUM(D9-D10-D11-D12-D13-D14-D15-D16-D17-D18-D19)</f>
        <v>20381</v>
      </c>
      <c r="E22" s="156">
        <f>SUM(E9-E10-E11-E12-E13-E14-E15-E16-E17-E18-E19-E19)</f>
        <v>20927</v>
      </c>
      <c r="F22" s="139">
        <f>SUM(E22/D22*100)</f>
        <v>102.67896570335115</v>
      </c>
    </row>
    <row r="23" spans="1:6" ht="12.75">
      <c r="A23" s="154"/>
      <c r="B23" s="154" t="s">
        <v>166</v>
      </c>
      <c r="C23" s="154"/>
      <c r="D23" s="154"/>
      <c r="F23" s="162"/>
    </row>
    <row r="24" spans="1:6" ht="12.75">
      <c r="A24" s="156"/>
      <c r="B24" s="156" t="s">
        <v>167</v>
      </c>
      <c r="C24" s="157">
        <v>0.4532</v>
      </c>
      <c r="D24" s="157">
        <f>SUM(D8/D22)</f>
        <v>0.4916343653402679</v>
      </c>
      <c r="E24" s="158">
        <f>SUM(E8/E22)</f>
        <v>0.49706121278730825</v>
      </c>
      <c r="F24" s="139">
        <f>SUM(E24/D24*100)</f>
        <v>101.10383810197735</v>
      </c>
    </row>
    <row r="25" spans="1:6" ht="13.5" customHeight="1">
      <c r="A25" s="164"/>
      <c r="F25" s="20"/>
    </row>
    <row r="26" ht="12.75">
      <c r="A26" s="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N1">
      <selection activeCell="E2" sqref="E2"/>
    </sheetView>
  </sheetViews>
  <sheetFormatPr defaultColWidth="9.140625" defaultRowHeight="12.75"/>
  <cols>
    <col min="2" max="2" width="30.7109375" style="0" customWidth="1"/>
    <col min="4" max="4" width="9.28125" style="0" bestFit="1" customWidth="1"/>
    <col min="5" max="5" width="11.140625" style="0" customWidth="1"/>
  </cols>
  <sheetData>
    <row r="1" spans="1:5" ht="12.75">
      <c r="A1" s="71" t="s">
        <v>153</v>
      </c>
      <c r="B1" s="71" t="s">
        <v>82</v>
      </c>
      <c r="C1" s="71" t="s">
        <v>154</v>
      </c>
      <c r="D1" s="71" t="s">
        <v>5</v>
      </c>
      <c r="E1" s="71" t="s">
        <v>152</v>
      </c>
    </row>
    <row r="2" spans="1:5" ht="12.75">
      <c r="A2" s="71" t="s">
        <v>157</v>
      </c>
      <c r="B2" s="72"/>
      <c r="C2" s="71" t="s">
        <v>156</v>
      </c>
      <c r="D2" s="71" t="s">
        <v>155</v>
      </c>
      <c r="E2" s="72" t="s">
        <v>188</v>
      </c>
    </row>
    <row r="3" spans="1:5" ht="12.75">
      <c r="A3" s="72"/>
      <c r="B3" s="72"/>
      <c r="C3" s="72"/>
      <c r="D3" s="71" t="s">
        <v>156</v>
      </c>
      <c r="E3" s="72"/>
    </row>
    <row r="4" spans="1:2" ht="12.75">
      <c r="A4">
        <v>601</v>
      </c>
      <c r="B4" t="s">
        <v>158</v>
      </c>
    </row>
    <row r="5" spans="1:5" ht="12.75">
      <c r="A5">
        <v>602</v>
      </c>
      <c r="B5" t="s">
        <v>159</v>
      </c>
      <c r="C5">
        <v>9680</v>
      </c>
      <c r="D5">
        <v>9680</v>
      </c>
      <c r="E5">
        <v>5422</v>
      </c>
    </row>
    <row r="6" spans="1:2" ht="12.75">
      <c r="A6">
        <v>604</v>
      </c>
      <c r="B6" t="s">
        <v>160</v>
      </c>
    </row>
    <row r="7" spans="1:2" ht="12.75">
      <c r="A7">
        <v>504</v>
      </c>
      <c r="B7" t="s">
        <v>64</v>
      </c>
    </row>
    <row r="8" spans="2:5" ht="12.75">
      <c r="B8" s="72" t="s">
        <v>161</v>
      </c>
      <c r="C8">
        <v>9680</v>
      </c>
      <c r="D8">
        <v>9680</v>
      </c>
      <c r="E8">
        <f>SUM(E4:E7)</f>
        <v>5422</v>
      </c>
    </row>
    <row r="9" spans="2:5" ht="12.75">
      <c r="B9" t="s">
        <v>162</v>
      </c>
      <c r="C9">
        <v>21885</v>
      </c>
      <c r="D9">
        <v>22146</v>
      </c>
      <c r="E9">
        <v>10914</v>
      </c>
    </row>
    <row r="10" spans="1:2" ht="12.75">
      <c r="A10">
        <v>504</v>
      </c>
      <c r="B10" t="s">
        <v>64</v>
      </c>
    </row>
    <row r="11" spans="1:2" ht="12.75">
      <c r="A11">
        <v>541</v>
      </c>
      <c r="B11" t="s">
        <v>168</v>
      </c>
    </row>
    <row r="12" spans="1:2" ht="12.75">
      <c r="A12">
        <v>542</v>
      </c>
      <c r="B12" t="s">
        <v>169</v>
      </c>
    </row>
    <row r="13" spans="1:2" ht="12.75">
      <c r="A13">
        <v>544</v>
      </c>
      <c r="B13" t="s">
        <v>170</v>
      </c>
    </row>
    <row r="14" spans="1:5" ht="12.75">
      <c r="A14">
        <v>545</v>
      </c>
      <c r="B14" t="s">
        <v>171</v>
      </c>
      <c r="E14">
        <v>2</v>
      </c>
    </row>
    <row r="15" spans="1:2" ht="12.75">
      <c r="A15">
        <v>546</v>
      </c>
      <c r="B15" t="s">
        <v>163</v>
      </c>
    </row>
    <row r="16" spans="1:4" ht="12.75">
      <c r="A16">
        <v>548</v>
      </c>
      <c r="B16" t="s">
        <v>172</v>
      </c>
      <c r="C16">
        <v>528</v>
      </c>
      <c r="D16">
        <v>528</v>
      </c>
    </row>
    <row r="17" spans="1:5" ht="12.75">
      <c r="A17">
        <v>549</v>
      </c>
      <c r="B17" t="s">
        <v>81</v>
      </c>
      <c r="E17">
        <v>6</v>
      </c>
    </row>
    <row r="18" spans="1:2" ht="12.75">
      <c r="A18">
        <v>552</v>
      </c>
      <c r="B18" t="s">
        <v>173</v>
      </c>
    </row>
    <row r="19" spans="1:2" ht="12.75">
      <c r="A19">
        <v>553</v>
      </c>
      <c r="B19" t="s">
        <v>174</v>
      </c>
    </row>
    <row r="20" spans="2:5" ht="12.75">
      <c r="B20" t="s">
        <v>67</v>
      </c>
      <c r="C20">
        <v>21357</v>
      </c>
      <c r="D20">
        <v>21618</v>
      </c>
      <c r="E20">
        <f>SUM(E9-E10-E11-E12-E13-E14-E15-E16-E17)</f>
        <v>10906</v>
      </c>
    </row>
    <row r="21" ht="12.75">
      <c r="B21" t="s">
        <v>164</v>
      </c>
    </row>
    <row r="22" ht="12.75">
      <c r="B22" t="s">
        <v>165</v>
      </c>
    </row>
    <row r="23" ht="12.75">
      <c r="B23" t="s">
        <v>166</v>
      </c>
    </row>
    <row r="24" spans="2:5" ht="12.75">
      <c r="B24" t="s">
        <v>167</v>
      </c>
      <c r="C24" s="73">
        <v>0.4532</v>
      </c>
      <c r="D24" s="73">
        <f>SUM(D8/D20)</f>
        <v>0.4477750023128874</v>
      </c>
      <c r="E24" s="73">
        <f>SUM(E8/E20)</f>
        <v>0.4971575279662571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H49" sqref="H49"/>
    </sheetView>
  </sheetViews>
  <sheetFormatPr defaultColWidth="9.140625" defaultRowHeight="12.75"/>
  <cols>
    <col min="8" max="8" width="11.140625" style="0" customWidth="1"/>
  </cols>
  <sheetData>
    <row r="1" spans="1:8" ht="18">
      <c r="A1" s="21">
        <v>518</v>
      </c>
      <c r="B1" s="22" t="s">
        <v>99</v>
      </c>
      <c r="C1" s="22"/>
      <c r="D1" s="23"/>
      <c r="E1" s="24"/>
      <c r="F1" s="24"/>
      <c r="G1" s="24"/>
      <c r="H1" s="25" t="s">
        <v>219</v>
      </c>
    </row>
    <row r="2" spans="1:8" ht="12.75">
      <c r="A2" s="26"/>
      <c r="B2" s="26"/>
      <c r="C2" s="26"/>
      <c r="D2" s="27"/>
      <c r="E2" s="26"/>
      <c r="F2" s="26"/>
      <c r="G2" s="26"/>
      <c r="H2" s="28"/>
    </row>
    <row r="3" spans="1:8" ht="12.75">
      <c r="A3" s="29" t="s">
        <v>100</v>
      </c>
      <c r="B3" s="29" t="s">
        <v>101</v>
      </c>
      <c r="C3" s="29"/>
      <c r="D3" s="30"/>
      <c r="E3" s="29"/>
      <c r="F3" s="29"/>
      <c r="G3" s="29"/>
      <c r="H3" s="28"/>
    </row>
    <row r="4" spans="1:8" ht="12.75">
      <c r="A4" s="26"/>
      <c r="B4" s="31" t="s">
        <v>102</v>
      </c>
      <c r="C4" s="32"/>
      <c r="D4" s="27" t="s">
        <v>103</v>
      </c>
      <c r="E4" s="26"/>
      <c r="F4" s="26"/>
      <c r="G4" s="26"/>
      <c r="H4" s="33">
        <v>1410</v>
      </c>
    </row>
    <row r="5" spans="1:8" ht="14.25">
      <c r="A5" s="34"/>
      <c r="B5" s="35"/>
      <c r="C5" s="36"/>
      <c r="D5" s="37"/>
      <c r="E5" s="34"/>
      <c r="F5" s="34"/>
      <c r="G5" s="34"/>
      <c r="H5" s="38">
        <f>SUM(H4)</f>
        <v>1410</v>
      </c>
    </row>
    <row r="6" spans="1:8" ht="12.75">
      <c r="A6" s="29" t="s">
        <v>104</v>
      </c>
      <c r="B6" s="29" t="s">
        <v>105</v>
      </c>
      <c r="C6" s="29"/>
      <c r="D6" s="30"/>
      <c r="E6" s="29"/>
      <c r="F6" s="29"/>
      <c r="G6" s="29"/>
      <c r="H6" s="28"/>
    </row>
    <row r="7" spans="1:8" ht="12.75">
      <c r="A7" s="26"/>
      <c r="B7" s="31" t="s">
        <v>102</v>
      </c>
      <c r="C7" s="39"/>
      <c r="D7" s="27" t="s">
        <v>106</v>
      </c>
      <c r="E7" s="26"/>
      <c r="F7" s="26"/>
      <c r="G7" s="26"/>
      <c r="H7" s="33">
        <v>17002</v>
      </c>
    </row>
    <row r="8" spans="1:8" ht="12.75">
      <c r="A8" s="26"/>
      <c r="B8" s="31" t="s">
        <v>102</v>
      </c>
      <c r="C8" s="39"/>
      <c r="D8" s="27" t="s">
        <v>107</v>
      </c>
      <c r="E8" s="26"/>
      <c r="F8" s="26"/>
      <c r="G8" s="26"/>
      <c r="H8" s="33">
        <v>473</v>
      </c>
    </row>
    <row r="9" spans="1:8" ht="12.75">
      <c r="A9" s="26"/>
      <c r="B9" s="31" t="s">
        <v>102</v>
      </c>
      <c r="C9" s="39"/>
      <c r="D9" s="27" t="s">
        <v>108</v>
      </c>
      <c r="E9" s="26"/>
      <c r="F9" s="26"/>
      <c r="G9" s="26"/>
      <c r="H9" s="33">
        <v>3227</v>
      </c>
    </row>
    <row r="10" spans="1:8" ht="12.75">
      <c r="A10" s="26"/>
      <c r="B10" s="31" t="s">
        <v>102</v>
      </c>
      <c r="C10" s="39"/>
      <c r="D10" s="27" t="s">
        <v>109</v>
      </c>
      <c r="E10" s="26"/>
      <c r="F10" s="26"/>
      <c r="G10" s="26"/>
      <c r="H10" s="33">
        <v>0</v>
      </c>
    </row>
    <row r="11" spans="1:8" ht="12.75">
      <c r="A11" s="26"/>
      <c r="B11" s="31" t="s">
        <v>102</v>
      </c>
      <c r="C11" s="39"/>
      <c r="D11" s="27" t="s">
        <v>110</v>
      </c>
      <c r="E11" s="26"/>
      <c r="F11" s="26"/>
      <c r="G11" s="26"/>
      <c r="H11" s="33">
        <v>0</v>
      </c>
    </row>
    <row r="12" spans="1:8" ht="12.75">
      <c r="A12" s="26"/>
      <c r="B12" s="31" t="s">
        <v>102</v>
      </c>
      <c r="C12" s="39"/>
      <c r="D12" s="27" t="s">
        <v>111</v>
      </c>
      <c r="E12" s="26"/>
      <c r="F12" s="26"/>
      <c r="G12" s="26"/>
      <c r="H12" s="33">
        <v>543</v>
      </c>
    </row>
    <row r="13" spans="1:8" ht="12.75">
      <c r="A13" s="26"/>
      <c r="B13" s="31" t="s">
        <v>102</v>
      </c>
      <c r="C13" s="39"/>
      <c r="D13" s="27" t="s">
        <v>112</v>
      </c>
      <c r="E13" s="26"/>
      <c r="F13" s="26"/>
      <c r="G13" s="26"/>
      <c r="H13" s="33">
        <v>0</v>
      </c>
    </row>
    <row r="14" spans="1:8" ht="14.25">
      <c r="A14" s="34"/>
      <c r="B14" s="35"/>
      <c r="C14" s="40"/>
      <c r="D14" s="37"/>
      <c r="E14" s="34"/>
      <c r="F14" s="34"/>
      <c r="G14" s="34"/>
      <c r="H14" s="38">
        <f>SUM(H7:H13)</f>
        <v>21245</v>
      </c>
    </row>
    <row r="15" spans="1:8" ht="12.75">
      <c r="A15" s="29" t="s">
        <v>113</v>
      </c>
      <c r="B15" s="29" t="s">
        <v>215</v>
      </c>
      <c r="C15" s="29"/>
      <c r="D15" s="30"/>
      <c r="E15" s="29"/>
      <c r="F15" s="29"/>
      <c r="G15" s="29"/>
      <c r="H15" s="28"/>
    </row>
    <row r="16" spans="1:8" ht="12.75">
      <c r="A16" s="29"/>
      <c r="B16" s="29" t="s">
        <v>213</v>
      </c>
      <c r="C16" s="29"/>
      <c r="D16" s="30"/>
      <c r="E16" s="29"/>
      <c r="F16" s="29"/>
      <c r="G16" s="29"/>
      <c r="H16" s="28"/>
    </row>
    <row r="17" spans="1:8" ht="12.75">
      <c r="A17" s="26"/>
      <c r="B17" s="31" t="s">
        <v>102</v>
      </c>
      <c r="C17" s="39"/>
      <c r="D17" s="27" t="s">
        <v>115</v>
      </c>
      <c r="E17" s="26"/>
      <c r="F17" s="26"/>
      <c r="G17" s="26"/>
      <c r="H17" s="33">
        <v>33</v>
      </c>
    </row>
    <row r="18" spans="1:8" ht="12.75">
      <c r="A18" s="26"/>
      <c r="B18" s="31" t="s">
        <v>102</v>
      </c>
      <c r="C18" s="39"/>
      <c r="D18" s="27" t="s">
        <v>116</v>
      </c>
      <c r="E18" s="26"/>
      <c r="F18" s="26"/>
      <c r="G18" s="26"/>
      <c r="H18" s="33">
        <v>0</v>
      </c>
    </row>
    <row r="19" spans="1:8" ht="12.75">
      <c r="A19" s="26"/>
      <c r="B19" s="31" t="s">
        <v>102</v>
      </c>
      <c r="C19" s="39"/>
      <c r="D19" s="27" t="s">
        <v>117</v>
      </c>
      <c r="E19" s="26"/>
      <c r="F19" s="26"/>
      <c r="G19" s="26"/>
      <c r="H19" s="33">
        <v>367</v>
      </c>
    </row>
    <row r="20" spans="1:8" ht="12.75">
      <c r="A20" s="26"/>
      <c r="B20" s="31" t="s">
        <v>102</v>
      </c>
      <c r="C20" s="39"/>
      <c r="D20" s="27" t="s">
        <v>120</v>
      </c>
      <c r="E20" s="26"/>
      <c r="F20" s="26"/>
      <c r="G20" s="26"/>
      <c r="H20" s="33">
        <v>240</v>
      </c>
    </row>
    <row r="21" spans="1:8" ht="12.75">
      <c r="A21" s="26"/>
      <c r="B21" s="31" t="s">
        <v>102</v>
      </c>
      <c r="C21" s="39"/>
      <c r="D21" s="27" t="s">
        <v>121</v>
      </c>
      <c r="E21" s="26"/>
      <c r="F21" s="26"/>
      <c r="G21" s="26"/>
      <c r="H21" s="33">
        <v>207</v>
      </c>
    </row>
    <row r="22" spans="1:8" ht="12.75">
      <c r="A22" s="26"/>
      <c r="B22" s="31" t="s">
        <v>102</v>
      </c>
      <c r="C22" s="39"/>
      <c r="D22" s="27" t="s">
        <v>130</v>
      </c>
      <c r="E22" s="26"/>
      <c r="F22" s="26"/>
      <c r="G22" s="26"/>
      <c r="H22" s="33">
        <v>1663</v>
      </c>
    </row>
    <row r="23" spans="1:8" ht="12.75">
      <c r="A23" s="26"/>
      <c r="B23" s="31"/>
      <c r="C23" s="39"/>
      <c r="D23" s="27"/>
      <c r="E23" s="26"/>
      <c r="F23" s="26"/>
      <c r="G23" s="26"/>
      <c r="H23" s="122">
        <f>SUM(H17:H22)</f>
        <v>2510</v>
      </c>
    </row>
    <row r="24" spans="1:8" ht="12.75">
      <c r="A24" s="29" t="s">
        <v>118</v>
      </c>
      <c r="B24" s="29" t="s">
        <v>214</v>
      </c>
      <c r="C24" s="29"/>
      <c r="D24" s="30"/>
      <c r="E24" s="29"/>
      <c r="F24" s="29"/>
      <c r="G24" s="29"/>
      <c r="H24" s="28"/>
    </row>
    <row r="25" spans="1:8" ht="12.75">
      <c r="A25" s="26"/>
      <c r="B25" s="31" t="s">
        <v>102</v>
      </c>
      <c r="C25" s="39"/>
      <c r="D25" s="27" t="s">
        <v>124</v>
      </c>
      <c r="E25" s="26"/>
      <c r="F25" s="26"/>
      <c r="G25" s="26"/>
      <c r="H25" s="33">
        <v>398</v>
      </c>
    </row>
    <row r="26" spans="1:8" ht="12.75">
      <c r="A26" s="26"/>
      <c r="B26" s="31" t="s">
        <v>102</v>
      </c>
      <c r="C26" s="39"/>
      <c r="D26" s="27" t="s">
        <v>125</v>
      </c>
      <c r="E26" s="26"/>
      <c r="F26" s="26"/>
      <c r="G26" s="26"/>
      <c r="H26" s="33">
        <v>78</v>
      </c>
    </row>
    <row r="27" spans="1:8" ht="12.75">
      <c r="A27" s="26"/>
      <c r="B27" s="31" t="s">
        <v>102</v>
      </c>
      <c r="C27" s="39"/>
      <c r="D27" s="27" t="s">
        <v>126</v>
      </c>
      <c r="E27" s="26"/>
      <c r="F27" s="26"/>
      <c r="G27" s="26"/>
      <c r="H27" s="33">
        <v>332</v>
      </c>
    </row>
    <row r="28" spans="1:8" ht="12.75">
      <c r="A28" s="26"/>
      <c r="B28" s="31" t="s">
        <v>102</v>
      </c>
      <c r="C28" s="39"/>
      <c r="D28" s="27" t="s">
        <v>127</v>
      </c>
      <c r="E28" s="26"/>
      <c r="F28" s="26"/>
      <c r="G28" s="26"/>
      <c r="H28" s="33">
        <v>3640</v>
      </c>
    </row>
    <row r="29" spans="1:8" ht="14.25">
      <c r="A29" s="34"/>
      <c r="B29" s="35"/>
      <c r="C29" s="40"/>
      <c r="D29" s="37"/>
      <c r="E29" s="34"/>
      <c r="F29" s="34"/>
      <c r="G29" s="34"/>
      <c r="H29" s="38">
        <f>SUM(H25:H28)</f>
        <v>4448</v>
      </c>
    </row>
    <row r="30" spans="1:8" ht="12.75">
      <c r="A30" s="29" t="s">
        <v>122</v>
      </c>
      <c r="B30" s="29" t="s">
        <v>132</v>
      </c>
      <c r="C30" s="29"/>
      <c r="D30" s="30"/>
      <c r="E30" s="29"/>
      <c r="F30" s="29"/>
      <c r="G30" s="29"/>
      <c r="H30" s="28"/>
    </row>
    <row r="31" spans="1:8" ht="12.75">
      <c r="A31" s="26"/>
      <c r="B31" s="31" t="s">
        <v>102</v>
      </c>
      <c r="C31" s="39"/>
      <c r="D31" s="27" t="s">
        <v>133</v>
      </c>
      <c r="E31" s="26"/>
      <c r="F31" s="26"/>
      <c r="G31" s="26"/>
      <c r="H31" s="33">
        <v>0</v>
      </c>
    </row>
    <row r="32" spans="1:8" ht="14.25">
      <c r="A32" s="34"/>
      <c r="B32" s="35"/>
      <c r="C32" s="40"/>
      <c r="D32" s="37"/>
      <c r="E32" s="34"/>
      <c r="F32" s="34"/>
      <c r="G32" s="34"/>
      <c r="H32" s="38">
        <f>SUM(H31)</f>
        <v>0</v>
      </c>
    </row>
    <row r="33" spans="1:8" ht="12.75">
      <c r="A33" s="29" t="s">
        <v>128</v>
      </c>
      <c r="B33" s="29" t="s">
        <v>135</v>
      </c>
      <c r="C33" s="29"/>
      <c r="D33" s="30"/>
      <c r="E33" s="29"/>
      <c r="F33" s="29"/>
      <c r="G33" s="29"/>
      <c r="H33" s="28"/>
    </row>
    <row r="34" spans="1:8" ht="12.75">
      <c r="A34" s="26"/>
      <c r="B34" s="31" t="s">
        <v>102</v>
      </c>
      <c r="C34" s="39"/>
      <c r="D34" s="27" t="s">
        <v>136</v>
      </c>
      <c r="E34" s="26"/>
      <c r="F34" s="26"/>
      <c r="G34" s="26"/>
      <c r="H34" s="33">
        <v>3114</v>
      </c>
    </row>
    <row r="35" spans="1:8" ht="12.75">
      <c r="A35" s="26"/>
      <c r="B35" s="31" t="s">
        <v>102</v>
      </c>
      <c r="C35" s="39"/>
      <c r="D35" s="27" t="s">
        <v>137</v>
      </c>
      <c r="E35" s="26"/>
      <c r="F35" s="26"/>
      <c r="G35" s="26"/>
      <c r="H35" s="33">
        <v>145</v>
      </c>
    </row>
    <row r="36" spans="1:8" ht="14.25">
      <c r="A36" s="34"/>
      <c r="B36" s="35"/>
      <c r="C36" s="40"/>
      <c r="D36" s="37"/>
      <c r="E36" s="34"/>
      <c r="F36" s="34"/>
      <c r="G36" s="34"/>
      <c r="H36" s="38">
        <f>SUM(H34:H35)</f>
        <v>3259</v>
      </c>
    </row>
    <row r="37" spans="1:8" ht="12.75">
      <c r="A37" s="29" t="s">
        <v>131</v>
      </c>
      <c r="B37" s="29" t="s">
        <v>139</v>
      </c>
      <c r="C37" s="29"/>
      <c r="D37" s="30"/>
      <c r="E37" s="29"/>
      <c r="F37" s="29"/>
      <c r="G37" s="29"/>
      <c r="H37" s="28"/>
    </row>
    <row r="38" spans="1:8" ht="12.75">
      <c r="A38" s="26"/>
      <c r="B38" s="31" t="s">
        <v>102</v>
      </c>
      <c r="C38" s="39"/>
      <c r="D38" s="27" t="s">
        <v>140</v>
      </c>
      <c r="E38" s="26"/>
      <c r="F38" s="26"/>
      <c r="G38" s="26"/>
      <c r="H38" s="33">
        <v>697</v>
      </c>
    </row>
    <row r="39" spans="1:8" ht="14.25">
      <c r="A39" s="34"/>
      <c r="B39" s="35"/>
      <c r="C39" s="40"/>
      <c r="D39" s="37"/>
      <c r="E39" s="34"/>
      <c r="F39" s="34"/>
      <c r="G39" s="34"/>
      <c r="H39" s="38">
        <f>SUM(H38)</f>
        <v>697</v>
      </c>
    </row>
    <row r="40" spans="1:8" ht="12.75">
      <c r="A40" s="29" t="s">
        <v>134</v>
      </c>
      <c r="B40" s="29" t="s">
        <v>142</v>
      </c>
      <c r="C40" s="29"/>
      <c r="D40" s="30"/>
      <c r="E40" s="29"/>
      <c r="F40" s="29"/>
      <c r="G40" s="29"/>
      <c r="H40" s="28"/>
    </row>
    <row r="41" spans="1:8" ht="12.75">
      <c r="A41" s="26"/>
      <c r="B41" s="31" t="s">
        <v>102</v>
      </c>
      <c r="C41" s="39"/>
      <c r="D41" s="27" t="s">
        <v>143</v>
      </c>
      <c r="E41" s="26"/>
      <c r="F41" s="26"/>
      <c r="G41" s="26"/>
      <c r="H41" s="33">
        <v>199</v>
      </c>
    </row>
    <row r="42" spans="1:8" ht="12.75">
      <c r="A42" s="26"/>
      <c r="B42" s="31" t="s">
        <v>102</v>
      </c>
      <c r="C42" s="39"/>
      <c r="D42" s="27" t="s">
        <v>144</v>
      </c>
      <c r="E42" s="26"/>
      <c r="F42" s="26"/>
      <c r="G42" s="26"/>
      <c r="H42" s="33">
        <v>4795</v>
      </c>
    </row>
    <row r="43" spans="1:8" ht="12.75">
      <c r="A43" s="26"/>
      <c r="B43" s="31" t="s">
        <v>102</v>
      </c>
      <c r="C43" s="39"/>
      <c r="D43" s="27" t="s">
        <v>145</v>
      </c>
      <c r="E43" s="26"/>
      <c r="F43" s="26"/>
      <c r="G43" s="26"/>
      <c r="H43" s="33">
        <v>797</v>
      </c>
    </row>
    <row r="44" spans="1:8" ht="12.75">
      <c r="A44" s="26"/>
      <c r="B44" s="31" t="s">
        <v>102</v>
      </c>
      <c r="C44" s="39"/>
      <c r="D44" s="27" t="s">
        <v>146</v>
      </c>
      <c r="E44" s="26"/>
      <c r="F44" s="26"/>
      <c r="G44" s="26"/>
      <c r="H44" s="33">
        <v>1328</v>
      </c>
    </row>
    <row r="45" spans="1:8" ht="12.75">
      <c r="A45" s="26"/>
      <c r="B45" s="31" t="s">
        <v>102</v>
      </c>
      <c r="C45" s="39"/>
      <c r="D45" s="27" t="s">
        <v>147</v>
      </c>
      <c r="E45" s="26"/>
      <c r="F45" s="26"/>
      <c r="G45" s="26"/>
      <c r="H45" s="33">
        <v>2519</v>
      </c>
    </row>
    <row r="46" spans="1:8" ht="12.75">
      <c r="A46" s="26"/>
      <c r="B46" s="31" t="s">
        <v>102</v>
      </c>
      <c r="C46" s="39"/>
      <c r="D46" s="27" t="s">
        <v>148</v>
      </c>
      <c r="E46" s="26"/>
      <c r="F46" s="26"/>
      <c r="G46" s="26"/>
      <c r="H46" s="33">
        <v>665</v>
      </c>
    </row>
    <row r="47" spans="1:8" ht="12.75">
      <c r="A47" s="26"/>
      <c r="B47" s="31" t="s">
        <v>102</v>
      </c>
      <c r="C47" s="39"/>
      <c r="D47" s="27" t="s">
        <v>149</v>
      </c>
      <c r="E47" s="26"/>
      <c r="F47" s="26"/>
      <c r="G47" s="26"/>
      <c r="H47" s="33">
        <v>35</v>
      </c>
    </row>
    <row r="48" spans="1:8" ht="12.75">
      <c r="A48" s="26"/>
      <c r="B48" s="31" t="s">
        <v>102</v>
      </c>
      <c r="C48" s="39"/>
      <c r="D48" s="27" t="s">
        <v>192</v>
      </c>
      <c r="E48" s="26"/>
      <c r="F48" s="26"/>
      <c r="G48" s="26"/>
      <c r="H48" s="33">
        <v>332</v>
      </c>
    </row>
    <row r="49" spans="1:8" ht="14.25">
      <c r="A49" s="34"/>
      <c r="B49" s="40"/>
      <c r="C49" s="40"/>
      <c r="D49" s="37"/>
      <c r="E49" s="34"/>
      <c r="F49" s="34"/>
      <c r="G49" s="34"/>
      <c r="H49" s="38">
        <f>SUM(H41:H48)</f>
        <v>10670</v>
      </c>
    </row>
    <row r="50" spans="1:8" ht="13.5" thickBot="1">
      <c r="A50" s="42"/>
      <c r="B50" s="42"/>
      <c r="C50" s="42"/>
      <c r="D50" s="43"/>
      <c r="E50" s="42"/>
      <c r="F50" s="42"/>
      <c r="G50" s="42"/>
      <c r="H50" s="44"/>
    </row>
    <row r="51" spans="1:8" ht="18.75" thickTop="1">
      <c r="A51" s="45" t="s">
        <v>102</v>
      </c>
      <c r="B51" s="45" t="s">
        <v>150</v>
      </c>
      <c r="C51" s="45"/>
      <c r="D51" s="46"/>
      <c r="E51" s="45"/>
      <c r="F51" s="45" t="s">
        <v>151</v>
      </c>
      <c r="G51" s="45"/>
      <c r="H51" s="47">
        <f>SUM(H5+H14+H23+H29+H32+H36+H39+H49)</f>
        <v>44239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G26" sqref="G26"/>
    </sheetView>
  </sheetViews>
  <sheetFormatPr defaultColWidth="9.140625" defaultRowHeight="12.75"/>
  <cols>
    <col min="8" max="8" width="10.57421875" style="0" customWidth="1"/>
  </cols>
  <sheetData>
    <row r="1" spans="1:8" ht="18">
      <c r="A1" s="21">
        <v>518</v>
      </c>
      <c r="B1" s="22" t="s">
        <v>99</v>
      </c>
      <c r="C1" s="22"/>
      <c r="D1" s="23"/>
      <c r="E1" s="24"/>
      <c r="F1" s="24"/>
      <c r="G1" s="24"/>
      <c r="H1" s="25" t="s">
        <v>216</v>
      </c>
    </row>
    <row r="2" spans="1:8" ht="12.75">
      <c r="A2" s="26"/>
      <c r="B2" s="26"/>
      <c r="C2" s="26"/>
      <c r="D2" s="27"/>
      <c r="E2" s="26"/>
      <c r="F2" s="26"/>
      <c r="G2" s="26"/>
      <c r="H2" s="28"/>
    </row>
    <row r="3" spans="1:8" ht="12.75">
      <c r="A3" s="29" t="s">
        <v>100</v>
      </c>
      <c r="B3" s="29" t="s">
        <v>101</v>
      </c>
      <c r="C3" s="29"/>
      <c r="D3" s="30"/>
      <c r="E3" s="29"/>
      <c r="F3" s="29"/>
      <c r="G3" s="29"/>
      <c r="H3" s="28"/>
    </row>
    <row r="4" spans="1:8" ht="12.75">
      <c r="A4" s="26"/>
      <c r="B4" s="31" t="s">
        <v>102</v>
      </c>
      <c r="C4" s="32"/>
      <c r="D4" s="27" t="s">
        <v>103</v>
      </c>
      <c r="E4" s="26"/>
      <c r="F4" s="26"/>
      <c r="G4" s="26"/>
      <c r="H4" s="33">
        <v>95</v>
      </c>
    </row>
    <row r="5" spans="1:8" ht="14.25">
      <c r="A5" s="34"/>
      <c r="B5" s="35"/>
      <c r="C5" s="36"/>
      <c r="D5" s="37"/>
      <c r="E5" s="34"/>
      <c r="F5" s="34"/>
      <c r="G5" s="34"/>
      <c r="H5" s="38">
        <f>SUM(H4)</f>
        <v>95</v>
      </c>
    </row>
    <row r="6" spans="1:8" ht="12.75">
      <c r="A6" s="29" t="s">
        <v>104</v>
      </c>
      <c r="B6" s="29" t="s">
        <v>105</v>
      </c>
      <c r="C6" s="29"/>
      <c r="D6" s="30"/>
      <c r="E6" s="29"/>
      <c r="F6" s="29"/>
      <c r="G6" s="29"/>
      <c r="H6" s="28"/>
    </row>
    <row r="7" spans="1:8" ht="12.75">
      <c r="A7" s="26"/>
      <c r="B7" s="31" t="s">
        <v>102</v>
      </c>
      <c r="C7" s="39"/>
      <c r="D7" s="27" t="s">
        <v>106</v>
      </c>
      <c r="E7" s="26"/>
      <c r="F7" s="26"/>
      <c r="G7" s="26"/>
      <c r="H7" s="33">
        <v>1538</v>
      </c>
    </row>
    <row r="8" spans="1:8" ht="12.75">
      <c r="A8" s="26"/>
      <c r="B8" s="31" t="s">
        <v>102</v>
      </c>
      <c r="C8" s="39"/>
      <c r="D8" s="27" t="s">
        <v>107</v>
      </c>
      <c r="E8" s="26"/>
      <c r="F8" s="26"/>
      <c r="G8" s="26"/>
      <c r="H8" s="33">
        <v>144</v>
      </c>
    </row>
    <row r="9" spans="1:8" ht="12.75">
      <c r="A9" s="26"/>
      <c r="B9" s="31" t="s">
        <v>102</v>
      </c>
      <c r="C9" s="39"/>
      <c r="D9" s="27" t="s">
        <v>108</v>
      </c>
      <c r="E9" s="26"/>
      <c r="F9" s="26"/>
      <c r="G9" s="26"/>
      <c r="H9" s="33">
        <v>630</v>
      </c>
    </row>
    <row r="10" spans="1:8" ht="12.75">
      <c r="A10" s="26"/>
      <c r="B10" s="31" t="s">
        <v>102</v>
      </c>
      <c r="C10" s="39"/>
      <c r="D10" s="27" t="s">
        <v>109</v>
      </c>
      <c r="E10" s="26"/>
      <c r="F10" s="26"/>
      <c r="G10" s="26"/>
      <c r="H10" s="33">
        <v>7</v>
      </c>
    </row>
    <row r="11" spans="1:8" ht="12.75">
      <c r="A11" s="26"/>
      <c r="B11" s="31" t="s">
        <v>102</v>
      </c>
      <c r="C11" s="39"/>
      <c r="D11" s="27" t="s">
        <v>110</v>
      </c>
      <c r="E11" s="26"/>
      <c r="F11" s="26"/>
      <c r="G11" s="26"/>
      <c r="H11" s="33">
        <v>0</v>
      </c>
    </row>
    <row r="12" spans="1:8" ht="12.75">
      <c r="A12" s="26"/>
      <c r="B12" s="31" t="s">
        <v>102</v>
      </c>
      <c r="C12" s="39"/>
      <c r="D12" s="27" t="s">
        <v>111</v>
      </c>
      <c r="E12" s="26"/>
      <c r="F12" s="26"/>
      <c r="G12" s="26"/>
      <c r="H12" s="33">
        <v>46</v>
      </c>
    </row>
    <row r="13" spans="1:8" ht="12.75">
      <c r="A13" s="26"/>
      <c r="B13" s="31" t="s">
        <v>102</v>
      </c>
      <c r="C13" s="39"/>
      <c r="D13" s="27" t="s">
        <v>112</v>
      </c>
      <c r="E13" s="26"/>
      <c r="F13" s="26"/>
      <c r="G13" s="26"/>
      <c r="H13" s="33">
        <v>0</v>
      </c>
    </row>
    <row r="14" spans="1:8" ht="14.25">
      <c r="A14" s="34"/>
      <c r="B14" s="35"/>
      <c r="C14" s="40"/>
      <c r="D14" s="37"/>
      <c r="E14" s="34"/>
      <c r="F14" s="34"/>
      <c r="G14" s="34"/>
      <c r="H14" s="38">
        <f>SUM(H7:H13)</f>
        <v>2365</v>
      </c>
    </row>
    <row r="15" spans="1:8" ht="12.75">
      <c r="A15" s="29" t="s">
        <v>113</v>
      </c>
      <c r="B15" s="29" t="s">
        <v>215</v>
      </c>
      <c r="C15" s="29"/>
      <c r="D15" s="30"/>
      <c r="E15" s="29"/>
      <c r="F15" s="29"/>
      <c r="G15" s="29"/>
      <c r="H15" s="28"/>
    </row>
    <row r="16" spans="1:8" ht="12.75">
      <c r="A16" s="29"/>
      <c r="B16" s="29" t="s">
        <v>213</v>
      </c>
      <c r="C16" s="29"/>
      <c r="D16" s="30"/>
      <c r="E16" s="29"/>
      <c r="F16" s="29"/>
      <c r="G16" s="29"/>
      <c r="H16" s="28"/>
    </row>
    <row r="17" spans="1:8" ht="12.75">
      <c r="A17" s="26"/>
      <c r="B17" s="31" t="s">
        <v>102</v>
      </c>
      <c r="C17" s="39"/>
      <c r="D17" s="27" t="s">
        <v>115</v>
      </c>
      <c r="E17" s="26"/>
      <c r="F17" s="26"/>
      <c r="G17" s="26"/>
      <c r="H17" s="33">
        <v>4</v>
      </c>
    </row>
    <row r="18" spans="1:8" ht="12.75">
      <c r="A18" s="26"/>
      <c r="B18" s="31" t="s">
        <v>102</v>
      </c>
      <c r="C18" s="39"/>
      <c r="D18" s="27" t="s">
        <v>116</v>
      </c>
      <c r="E18" s="26"/>
      <c r="F18" s="26"/>
      <c r="G18" s="26"/>
      <c r="H18" s="33">
        <v>4</v>
      </c>
    </row>
    <row r="19" spans="1:8" ht="12.75">
      <c r="A19" s="26"/>
      <c r="B19" s="31" t="s">
        <v>102</v>
      </c>
      <c r="C19" s="39"/>
      <c r="D19" s="27" t="s">
        <v>117</v>
      </c>
      <c r="E19" s="26"/>
      <c r="F19" s="26"/>
      <c r="G19" s="26"/>
      <c r="H19" s="33">
        <v>31</v>
      </c>
    </row>
    <row r="20" spans="1:8" ht="12.75">
      <c r="A20" s="26"/>
      <c r="B20" s="31" t="s">
        <v>102</v>
      </c>
      <c r="C20" s="39"/>
      <c r="D20" s="27" t="s">
        <v>120</v>
      </c>
      <c r="E20" s="26"/>
      <c r="F20" s="26"/>
      <c r="G20" s="26"/>
      <c r="H20" s="33">
        <v>31</v>
      </c>
    </row>
    <row r="21" spans="1:8" ht="12.75">
      <c r="A21" s="26"/>
      <c r="B21" s="31" t="s">
        <v>102</v>
      </c>
      <c r="C21" s="39"/>
      <c r="D21" s="27" t="s">
        <v>121</v>
      </c>
      <c r="E21" s="26"/>
      <c r="F21" s="26"/>
      <c r="G21" s="26"/>
      <c r="H21" s="33">
        <v>24</v>
      </c>
    </row>
    <row r="22" spans="1:8" ht="12.75">
      <c r="A22" s="26"/>
      <c r="B22" s="31" t="s">
        <v>102</v>
      </c>
      <c r="C22" s="39"/>
      <c r="D22" s="27" t="s">
        <v>130</v>
      </c>
      <c r="E22" s="26"/>
      <c r="F22" s="26"/>
      <c r="G22" s="26"/>
      <c r="H22" s="33">
        <v>334</v>
      </c>
    </row>
    <row r="23" spans="1:8" ht="12.75">
      <c r="A23" s="26"/>
      <c r="B23" s="31"/>
      <c r="C23" s="39"/>
      <c r="D23" s="27"/>
      <c r="E23" s="26"/>
      <c r="F23" s="26"/>
      <c r="G23" s="26"/>
      <c r="H23" s="122">
        <f>SUM(H17:H22)</f>
        <v>428</v>
      </c>
    </row>
    <row r="24" spans="1:8" ht="12.75">
      <c r="A24" s="29" t="s">
        <v>118</v>
      </c>
      <c r="B24" s="29" t="s">
        <v>214</v>
      </c>
      <c r="C24" s="29"/>
      <c r="D24" s="30"/>
      <c r="E24" s="29"/>
      <c r="F24" s="29"/>
      <c r="G24" s="29"/>
      <c r="H24" s="28"/>
    </row>
    <row r="25" spans="1:8" ht="12.75">
      <c r="A25" s="26"/>
      <c r="B25" s="31" t="s">
        <v>102</v>
      </c>
      <c r="C25" s="39"/>
      <c r="D25" s="27" t="s">
        <v>124</v>
      </c>
      <c r="E25" s="26"/>
      <c r="F25" s="26"/>
      <c r="G25" s="26"/>
      <c r="H25" s="33">
        <v>221</v>
      </c>
    </row>
    <row r="26" spans="1:8" ht="12.75">
      <c r="A26" s="26"/>
      <c r="B26" s="31" t="s">
        <v>102</v>
      </c>
      <c r="C26" s="39"/>
      <c r="D26" s="27" t="s">
        <v>125</v>
      </c>
      <c r="E26" s="26"/>
      <c r="F26" s="26"/>
      <c r="G26" s="26"/>
      <c r="H26" s="33">
        <v>6</v>
      </c>
    </row>
    <row r="27" spans="1:8" ht="12.75">
      <c r="A27" s="26"/>
      <c r="B27" s="31" t="s">
        <v>102</v>
      </c>
      <c r="C27" s="39"/>
      <c r="D27" s="27" t="s">
        <v>126</v>
      </c>
      <c r="E27" s="26"/>
      <c r="F27" s="26"/>
      <c r="G27" s="26"/>
      <c r="H27" s="33">
        <v>80</v>
      </c>
    </row>
    <row r="28" spans="1:8" ht="12.75">
      <c r="A28" s="26"/>
      <c r="B28" s="31" t="s">
        <v>102</v>
      </c>
      <c r="C28" s="39"/>
      <c r="D28" s="27" t="s">
        <v>127</v>
      </c>
      <c r="E28" s="26"/>
      <c r="F28" s="26"/>
      <c r="G28" s="26"/>
      <c r="H28" s="33">
        <v>500</v>
      </c>
    </row>
    <row r="29" spans="1:8" ht="14.25">
      <c r="A29" s="34"/>
      <c r="B29" s="35"/>
      <c r="C29" s="40"/>
      <c r="D29" s="37"/>
      <c r="E29" s="34"/>
      <c r="F29" s="34"/>
      <c r="G29" s="34"/>
      <c r="H29" s="38">
        <f>SUM(H25:H28)</f>
        <v>807</v>
      </c>
    </row>
    <row r="30" spans="1:8" ht="12.75">
      <c r="A30" s="29" t="s">
        <v>122</v>
      </c>
      <c r="B30" s="29" t="s">
        <v>132</v>
      </c>
      <c r="C30" s="29"/>
      <c r="D30" s="30"/>
      <c r="E30" s="29"/>
      <c r="F30" s="29"/>
      <c r="G30" s="29"/>
      <c r="H30" s="28"/>
    </row>
    <row r="31" spans="1:8" ht="12.75">
      <c r="A31" s="26"/>
      <c r="B31" s="31" t="s">
        <v>102</v>
      </c>
      <c r="C31" s="39"/>
      <c r="D31" s="27" t="s">
        <v>133</v>
      </c>
      <c r="E31" s="26"/>
      <c r="F31" s="26"/>
      <c r="G31" s="26"/>
      <c r="H31" s="33">
        <v>6</v>
      </c>
    </row>
    <row r="32" spans="1:8" ht="14.25">
      <c r="A32" s="34"/>
      <c r="B32" s="35"/>
      <c r="C32" s="40"/>
      <c r="D32" s="37"/>
      <c r="E32" s="34"/>
      <c r="F32" s="34"/>
      <c r="G32" s="34"/>
      <c r="H32" s="38">
        <f>SUM(H31)</f>
        <v>6</v>
      </c>
    </row>
    <row r="33" spans="1:8" ht="12.75">
      <c r="A33" s="29" t="s">
        <v>128</v>
      </c>
      <c r="B33" s="29" t="s">
        <v>135</v>
      </c>
      <c r="C33" s="29"/>
      <c r="D33" s="30"/>
      <c r="E33" s="29"/>
      <c r="F33" s="29"/>
      <c r="G33" s="29"/>
      <c r="H33" s="28"/>
    </row>
    <row r="34" spans="1:8" ht="12.75">
      <c r="A34" s="26"/>
      <c r="B34" s="31" t="s">
        <v>102</v>
      </c>
      <c r="C34" s="39"/>
      <c r="D34" s="27" t="s">
        <v>136</v>
      </c>
      <c r="E34" s="26"/>
      <c r="F34" s="26"/>
      <c r="G34" s="26"/>
      <c r="H34" s="33">
        <v>296</v>
      </c>
    </row>
    <row r="35" spans="1:8" ht="12.75">
      <c r="A35" s="26"/>
      <c r="B35" s="31" t="s">
        <v>102</v>
      </c>
      <c r="C35" s="39"/>
      <c r="D35" s="27" t="s">
        <v>137</v>
      </c>
      <c r="E35" s="26"/>
      <c r="F35" s="26"/>
      <c r="G35" s="26"/>
      <c r="H35" s="33">
        <v>78</v>
      </c>
    </row>
    <row r="36" spans="1:8" ht="14.25">
      <c r="A36" s="34"/>
      <c r="B36" s="35"/>
      <c r="C36" s="40"/>
      <c r="D36" s="37"/>
      <c r="E36" s="34"/>
      <c r="F36" s="34"/>
      <c r="G36" s="34"/>
      <c r="H36" s="38">
        <f>SUM(H34:H35)</f>
        <v>374</v>
      </c>
    </row>
    <row r="37" spans="1:8" ht="12.75">
      <c r="A37" s="29" t="s">
        <v>131</v>
      </c>
      <c r="B37" s="29" t="s">
        <v>139</v>
      </c>
      <c r="C37" s="29"/>
      <c r="D37" s="30"/>
      <c r="E37" s="29"/>
      <c r="F37" s="29"/>
      <c r="G37" s="29"/>
      <c r="H37" s="28"/>
    </row>
    <row r="38" spans="1:8" ht="12.75">
      <c r="A38" s="26"/>
      <c r="B38" s="31" t="s">
        <v>102</v>
      </c>
      <c r="C38" s="39"/>
      <c r="D38" s="27" t="s">
        <v>140</v>
      </c>
      <c r="E38" s="26"/>
      <c r="F38" s="26"/>
      <c r="G38" s="26"/>
      <c r="H38" s="33">
        <v>140</v>
      </c>
    </row>
    <row r="39" spans="1:8" ht="14.25">
      <c r="A39" s="34"/>
      <c r="B39" s="35"/>
      <c r="C39" s="40"/>
      <c r="D39" s="37"/>
      <c r="E39" s="34"/>
      <c r="F39" s="34"/>
      <c r="G39" s="34"/>
      <c r="H39" s="38">
        <f>SUM(H38)</f>
        <v>140</v>
      </c>
    </row>
    <row r="40" spans="1:8" ht="12.75">
      <c r="A40" s="29" t="s">
        <v>134</v>
      </c>
      <c r="B40" s="29" t="s">
        <v>142</v>
      </c>
      <c r="C40" s="29"/>
      <c r="D40" s="30"/>
      <c r="E40" s="29"/>
      <c r="F40" s="29"/>
      <c r="G40" s="29"/>
      <c r="H40" s="28"/>
    </row>
    <row r="41" spans="1:8" ht="12.75">
      <c r="A41" s="26"/>
      <c r="B41" s="31" t="s">
        <v>102</v>
      </c>
      <c r="C41" s="39"/>
      <c r="D41" s="27" t="s">
        <v>143</v>
      </c>
      <c r="E41" s="26"/>
      <c r="F41" s="26"/>
      <c r="G41" s="26"/>
      <c r="H41" s="33">
        <v>22</v>
      </c>
    </row>
    <row r="42" spans="1:8" ht="12.75">
      <c r="A42" s="26"/>
      <c r="B42" s="31" t="s">
        <v>102</v>
      </c>
      <c r="C42" s="39"/>
      <c r="D42" s="27" t="s">
        <v>144</v>
      </c>
      <c r="E42" s="26"/>
      <c r="F42" s="26"/>
      <c r="G42" s="26"/>
      <c r="H42" s="33">
        <v>213</v>
      </c>
    </row>
    <row r="43" spans="1:8" ht="12.75">
      <c r="A43" s="26"/>
      <c r="B43" s="31" t="s">
        <v>102</v>
      </c>
      <c r="C43" s="39"/>
      <c r="D43" s="27" t="s">
        <v>145</v>
      </c>
      <c r="E43" s="26"/>
      <c r="F43" s="26"/>
      <c r="G43" s="26"/>
      <c r="H43" s="33">
        <v>96</v>
      </c>
    </row>
    <row r="44" spans="1:8" ht="12.75">
      <c r="A44" s="26"/>
      <c r="B44" s="31" t="s">
        <v>102</v>
      </c>
      <c r="C44" s="39"/>
      <c r="D44" s="27" t="s">
        <v>146</v>
      </c>
      <c r="E44" s="26"/>
      <c r="F44" s="26"/>
      <c r="G44" s="26"/>
      <c r="H44" s="33">
        <v>260</v>
      </c>
    </row>
    <row r="45" spans="1:8" ht="12.75">
      <c r="A45" s="26"/>
      <c r="B45" s="31" t="s">
        <v>102</v>
      </c>
      <c r="C45" s="39"/>
      <c r="D45" s="27" t="s">
        <v>147</v>
      </c>
      <c r="E45" s="26"/>
      <c r="F45" s="26"/>
      <c r="G45" s="26"/>
      <c r="H45" s="33">
        <v>372</v>
      </c>
    </row>
    <row r="46" spans="1:8" ht="12.75">
      <c r="A46" s="26"/>
      <c r="B46" s="31" t="s">
        <v>102</v>
      </c>
      <c r="C46" s="39"/>
      <c r="D46" s="27" t="s">
        <v>148</v>
      </c>
      <c r="E46" s="26"/>
      <c r="F46" s="26"/>
      <c r="G46" s="26"/>
      <c r="H46" s="33">
        <v>131</v>
      </c>
    </row>
    <row r="47" spans="1:8" ht="12.75">
      <c r="A47" s="26"/>
      <c r="B47" s="31" t="s">
        <v>102</v>
      </c>
      <c r="C47" s="39"/>
      <c r="D47" s="27" t="s">
        <v>149</v>
      </c>
      <c r="E47" s="26"/>
      <c r="F47" s="26"/>
      <c r="G47" s="26"/>
      <c r="H47" s="33"/>
    </row>
    <row r="48" spans="1:8" ht="12.75">
      <c r="A48" s="26"/>
      <c r="B48" s="31" t="s">
        <v>102</v>
      </c>
      <c r="C48" s="39"/>
      <c r="D48" s="27" t="s">
        <v>192</v>
      </c>
      <c r="E48" s="26"/>
      <c r="F48" s="26"/>
      <c r="G48" s="26"/>
      <c r="H48" s="33">
        <v>41</v>
      </c>
    </row>
    <row r="49" spans="1:8" ht="14.25">
      <c r="A49" s="34"/>
      <c r="B49" s="40"/>
      <c r="C49" s="40"/>
      <c r="D49" s="37"/>
      <c r="E49" s="34"/>
      <c r="F49" s="34"/>
      <c r="G49" s="34"/>
      <c r="H49" s="38">
        <f>SUM(H41:H48)</f>
        <v>1135</v>
      </c>
    </row>
    <row r="50" spans="1:8" ht="13.5" thickBot="1">
      <c r="A50" s="42"/>
      <c r="B50" s="42"/>
      <c r="C50" s="42"/>
      <c r="D50" s="43"/>
      <c r="E50" s="42"/>
      <c r="F50" s="42"/>
      <c r="G50" s="42"/>
      <c r="H50" s="44"/>
    </row>
    <row r="51" spans="1:8" ht="18.75" thickTop="1">
      <c r="A51" s="45" t="s">
        <v>102</v>
      </c>
      <c r="B51" s="45" t="s">
        <v>150</v>
      </c>
      <c r="C51" s="45"/>
      <c r="D51" s="46"/>
      <c r="E51" s="45"/>
      <c r="F51" s="45" t="s">
        <v>151</v>
      </c>
      <c r="G51" s="45"/>
      <c r="H51" s="47">
        <f>SUM(H5+H14+H23+H29+H32+H36+H39+H49)</f>
        <v>5350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20">
      <selection activeCell="G54" sqref="G54"/>
    </sheetView>
  </sheetViews>
  <sheetFormatPr defaultColWidth="9.140625" defaultRowHeight="12.75"/>
  <cols>
    <col min="2" max="2" width="8.28125" style="0" customWidth="1"/>
  </cols>
  <sheetData>
    <row r="1" spans="1:8" ht="18">
      <c r="A1" s="21">
        <v>518</v>
      </c>
      <c r="B1" s="22" t="s">
        <v>99</v>
      </c>
      <c r="C1" s="22"/>
      <c r="D1" s="23"/>
      <c r="E1" s="24"/>
      <c r="F1" s="24"/>
      <c r="G1" s="24"/>
      <c r="H1" s="25" t="s">
        <v>191</v>
      </c>
    </row>
    <row r="2" spans="1:8" ht="12.75">
      <c r="A2" s="26"/>
      <c r="B2" s="26"/>
      <c r="C2" s="26"/>
      <c r="D2" s="27"/>
      <c r="E2" s="26"/>
      <c r="F2" s="26"/>
      <c r="G2" s="26"/>
      <c r="H2" s="28"/>
    </row>
    <row r="3" spans="1:8" ht="12.75">
      <c r="A3" s="29" t="s">
        <v>100</v>
      </c>
      <c r="B3" s="29" t="s">
        <v>101</v>
      </c>
      <c r="C3" s="29"/>
      <c r="D3" s="30"/>
      <c r="E3" s="29"/>
      <c r="F3" s="29"/>
      <c r="G3" s="29"/>
      <c r="H3" s="28"/>
    </row>
    <row r="4" spans="1:8" ht="12.75">
      <c r="A4" s="26"/>
      <c r="B4" s="31" t="s">
        <v>102</v>
      </c>
      <c r="C4" s="32"/>
      <c r="D4" s="27" t="s">
        <v>103</v>
      </c>
      <c r="E4" s="26"/>
      <c r="F4" s="26"/>
      <c r="G4" s="26"/>
      <c r="H4" s="33">
        <v>46</v>
      </c>
    </row>
    <row r="5" spans="1:8" ht="14.25">
      <c r="A5" s="34"/>
      <c r="B5" s="35"/>
      <c r="C5" s="36"/>
      <c r="D5" s="37"/>
      <c r="E5" s="34"/>
      <c r="F5" s="34"/>
      <c r="G5" s="34"/>
      <c r="H5" s="38">
        <f>SUM(H4)</f>
        <v>46</v>
      </c>
    </row>
    <row r="6" spans="1:8" ht="12.75">
      <c r="A6" s="29" t="s">
        <v>104</v>
      </c>
      <c r="B6" s="29" t="s">
        <v>105</v>
      </c>
      <c r="C6" s="29"/>
      <c r="D6" s="30"/>
      <c r="E6" s="29"/>
      <c r="F6" s="29"/>
      <c r="G6" s="29"/>
      <c r="H6" s="28"/>
    </row>
    <row r="7" spans="1:8" ht="12.75">
      <c r="A7" s="26"/>
      <c r="B7" s="31" t="s">
        <v>102</v>
      </c>
      <c r="C7" s="39"/>
      <c r="D7" s="27" t="s">
        <v>106</v>
      </c>
      <c r="E7" s="26"/>
      <c r="F7" s="26"/>
      <c r="G7" s="26"/>
      <c r="H7" s="33">
        <v>922</v>
      </c>
    </row>
    <row r="8" spans="1:8" ht="12.75">
      <c r="A8" s="26"/>
      <c r="B8" s="31" t="s">
        <v>102</v>
      </c>
      <c r="C8" s="39"/>
      <c r="D8" s="27" t="s">
        <v>107</v>
      </c>
      <c r="E8" s="26"/>
      <c r="F8" s="26"/>
      <c r="G8" s="26"/>
      <c r="H8" s="33">
        <v>104</v>
      </c>
    </row>
    <row r="9" spans="1:8" ht="12.75">
      <c r="A9" s="26"/>
      <c r="B9" s="31" t="s">
        <v>102</v>
      </c>
      <c r="C9" s="39"/>
      <c r="D9" s="27" t="s">
        <v>108</v>
      </c>
      <c r="E9" s="26"/>
      <c r="F9" s="26"/>
      <c r="G9" s="26"/>
      <c r="H9" s="33">
        <v>479</v>
      </c>
    </row>
    <row r="10" spans="1:8" ht="12.75">
      <c r="A10" s="26"/>
      <c r="B10" s="31" t="s">
        <v>102</v>
      </c>
      <c r="C10" s="39"/>
      <c r="D10" s="27" t="s">
        <v>109</v>
      </c>
      <c r="E10" s="26"/>
      <c r="F10" s="26"/>
      <c r="G10" s="26"/>
      <c r="H10" s="33">
        <v>7</v>
      </c>
    </row>
    <row r="11" spans="1:8" ht="12.75">
      <c r="A11" s="26"/>
      <c r="B11" s="31" t="s">
        <v>102</v>
      </c>
      <c r="C11" s="39"/>
      <c r="D11" s="27" t="s">
        <v>110</v>
      </c>
      <c r="E11" s="26"/>
      <c r="F11" s="26"/>
      <c r="G11" s="26"/>
      <c r="H11" s="33">
        <v>0</v>
      </c>
    </row>
    <row r="12" spans="1:8" ht="12.75">
      <c r="A12" s="26"/>
      <c r="B12" s="31" t="s">
        <v>102</v>
      </c>
      <c r="C12" s="39"/>
      <c r="D12" s="27" t="s">
        <v>111</v>
      </c>
      <c r="E12" s="26"/>
      <c r="F12" s="26"/>
      <c r="G12" s="26"/>
      <c r="H12" s="33">
        <v>40</v>
      </c>
    </row>
    <row r="13" spans="1:8" ht="12.75">
      <c r="A13" s="26"/>
      <c r="B13" s="31" t="s">
        <v>102</v>
      </c>
      <c r="C13" s="39"/>
      <c r="D13" s="27" t="s">
        <v>112</v>
      </c>
      <c r="E13" s="26"/>
      <c r="F13" s="26"/>
      <c r="G13" s="26"/>
      <c r="H13" s="33">
        <v>0</v>
      </c>
    </row>
    <row r="14" spans="1:8" ht="14.25">
      <c r="A14" s="34"/>
      <c r="B14" s="35"/>
      <c r="C14" s="40"/>
      <c r="D14" s="37"/>
      <c r="E14" s="34"/>
      <c r="F14" s="34"/>
      <c r="G14" s="34"/>
      <c r="H14" s="38">
        <f>SUM(H7:H13)</f>
        <v>1552</v>
      </c>
    </row>
    <row r="15" spans="1:8" ht="12.75">
      <c r="A15" s="29" t="s">
        <v>113</v>
      </c>
      <c r="B15" s="29" t="s">
        <v>114</v>
      </c>
      <c r="C15" s="29"/>
      <c r="D15" s="30"/>
      <c r="E15" s="29"/>
      <c r="F15" s="29"/>
      <c r="G15" s="29"/>
      <c r="H15" s="28"/>
    </row>
    <row r="16" spans="1:8" ht="12.75">
      <c r="A16" s="26"/>
      <c r="B16" s="31" t="s">
        <v>102</v>
      </c>
      <c r="C16" s="39"/>
      <c r="D16" s="27" t="s">
        <v>115</v>
      </c>
      <c r="E16" s="26"/>
      <c r="F16" s="26"/>
      <c r="G16" s="26"/>
      <c r="H16" s="33">
        <v>0</v>
      </c>
    </row>
    <row r="17" spans="1:8" ht="12.75">
      <c r="A17" s="26"/>
      <c r="B17" s="31" t="s">
        <v>102</v>
      </c>
      <c r="C17" s="39"/>
      <c r="D17" s="27" t="s">
        <v>116</v>
      </c>
      <c r="E17" s="26"/>
      <c r="F17" s="26"/>
      <c r="G17" s="26"/>
      <c r="H17" s="33">
        <v>2</v>
      </c>
    </row>
    <row r="18" spans="1:8" ht="12.75">
      <c r="A18" s="26"/>
      <c r="B18" s="31" t="s">
        <v>102</v>
      </c>
      <c r="C18" s="39"/>
      <c r="D18" s="27" t="s">
        <v>117</v>
      </c>
      <c r="E18" s="26"/>
      <c r="F18" s="26"/>
      <c r="G18" s="26"/>
      <c r="H18" s="33">
        <v>17</v>
      </c>
    </row>
    <row r="19" spans="1:8" ht="14.25">
      <c r="A19" s="34"/>
      <c r="B19" s="40"/>
      <c r="C19" s="40"/>
      <c r="D19" s="37"/>
      <c r="E19" s="34"/>
      <c r="F19" s="34"/>
      <c r="G19" s="34"/>
      <c r="H19" s="38">
        <f>SUM(H16:H18)</f>
        <v>19</v>
      </c>
    </row>
    <row r="20" spans="1:8" ht="12.75">
      <c r="A20" s="29" t="s">
        <v>118</v>
      </c>
      <c r="B20" s="29" t="s">
        <v>119</v>
      </c>
      <c r="C20" s="29"/>
      <c r="D20" s="30"/>
      <c r="E20" s="29"/>
      <c r="F20" s="29"/>
      <c r="G20" s="29"/>
      <c r="H20" s="28"/>
    </row>
    <row r="21" spans="1:8" ht="12.75">
      <c r="A21" s="26"/>
      <c r="B21" s="31" t="s">
        <v>102</v>
      </c>
      <c r="C21" s="39"/>
      <c r="D21" s="27" t="s">
        <v>120</v>
      </c>
      <c r="E21" s="26"/>
      <c r="F21" s="26"/>
      <c r="G21" s="26"/>
      <c r="H21" s="33">
        <v>23</v>
      </c>
    </row>
    <row r="22" spans="1:8" ht="12.75">
      <c r="A22" s="26"/>
      <c r="B22" s="31" t="s">
        <v>102</v>
      </c>
      <c r="C22" s="39"/>
      <c r="D22" s="27" t="s">
        <v>121</v>
      </c>
      <c r="E22" s="26"/>
      <c r="F22" s="26"/>
      <c r="G22" s="26"/>
      <c r="H22" s="33">
        <v>17</v>
      </c>
    </row>
    <row r="23" spans="1:8" ht="14.25">
      <c r="A23" s="34"/>
      <c r="B23" s="35"/>
      <c r="C23" s="40"/>
      <c r="D23" s="37"/>
      <c r="E23" s="34"/>
      <c r="F23" s="34"/>
      <c r="G23" s="34"/>
      <c r="H23" s="38">
        <f>SUM(H21:H22)</f>
        <v>40</v>
      </c>
    </row>
    <row r="24" spans="1:8" ht="12.75">
      <c r="A24" s="29" t="s">
        <v>122</v>
      </c>
      <c r="B24" s="29" t="s">
        <v>123</v>
      </c>
      <c r="C24" s="29"/>
      <c r="D24" s="30"/>
      <c r="E24" s="29"/>
      <c r="F24" s="29"/>
      <c r="G24" s="29"/>
      <c r="H24" s="28"/>
    </row>
    <row r="25" spans="1:8" ht="12.75">
      <c r="A25" s="26"/>
      <c r="B25" s="31" t="s">
        <v>102</v>
      </c>
      <c r="C25" s="39"/>
      <c r="D25" s="27" t="s">
        <v>124</v>
      </c>
      <c r="E25" s="26"/>
      <c r="F25" s="26"/>
      <c r="G25" s="26"/>
      <c r="H25" s="33">
        <v>185</v>
      </c>
    </row>
    <row r="26" spans="1:8" ht="12.75">
      <c r="A26" s="26"/>
      <c r="B26" s="31" t="s">
        <v>102</v>
      </c>
      <c r="C26" s="39"/>
      <c r="D26" s="27" t="s">
        <v>125</v>
      </c>
      <c r="E26" s="26"/>
      <c r="F26" s="26"/>
      <c r="G26" s="26"/>
      <c r="H26" s="33">
        <v>3</v>
      </c>
    </row>
    <row r="27" spans="1:8" ht="12.75">
      <c r="A27" s="26"/>
      <c r="B27" s="31" t="s">
        <v>102</v>
      </c>
      <c r="C27" s="39"/>
      <c r="D27" s="27" t="s">
        <v>126</v>
      </c>
      <c r="E27" s="26"/>
      <c r="F27" s="26"/>
      <c r="G27" s="26"/>
      <c r="H27" s="33">
        <v>40</v>
      </c>
    </row>
    <row r="28" spans="1:8" ht="12.75">
      <c r="A28" s="26"/>
      <c r="B28" s="31" t="s">
        <v>102</v>
      </c>
      <c r="C28" s="39"/>
      <c r="D28" s="27" t="s">
        <v>127</v>
      </c>
      <c r="E28" s="26"/>
      <c r="F28" s="26"/>
      <c r="G28" s="26"/>
      <c r="H28" s="33">
        <v>315</v>
      </c>
    </row>
    <row r="29" spans="1:8" ht="14.25">
      <c r="A29" s="34"/>
      <c r="B29" s="35"/>
      <c r="C29" s="40"/>
      <c r="D29" s="37"/>
      <c r="E29" s="34"/>
      <c r="F29" s="34"/>
      <c r="G29" s="34"/>
      <c r="H29" s="38">
        <f>SUM(H25:H28)</f>
        <v>543</v>
      </c>
    </row>
    <row r="30" spans="1:8" ht="12.75">
      <c r="A30" s="29" t="s">
        <v>128</v>
      </c>
      <c r="B30" s="29" t="s">
        <v>129</v>
      </c>
      <c r="C30" s="29"/>
      <c r="D30" s="30"/>
      <c r="E30" s="29"/>
      <c r="F30" s="29"/>
      <c r="G30" s="29"/>
      <c r="H30" s="41"/>
    </row>
    <row r="31" spans="1:8" ht="12.75">
      <c r="A31" s="26"/>
      <c r="B31" s="31" t="s">
        <v>102</v>
      </c>
      <c r="C31" s="39"/>
      <c r="D31" s="27" t="s">
        <v>130</v>
      </c>
      <c r="E31" s="26"/>
      <c r="F31" s="26"/>
      <c r="G31" s="26"/>
      <c r="H31" s="33">
        <v>165</v>
      </c>
    </row>
    <row r="32" spans="1:8" ht="14.25">
      <c r="A32" s="34"/>
      <c r="B32" s="35"/>
      <c r="C32" s="40"/>
      <c r="D32" s="37"/>
      <c r="E32" s="34"/>
      <c r="F32" s="34"/>
      <c r="G32" s="34"/>
      <c r="H32" s="38">
        <f>SUM(H31)</f>
        <v>165</v>
      </c>
    </row>
    <row r="33" spans="1:8" ht="12.75">
      <c r="A33" s="29" t="s">
        <v>131</v>
      </c>
      <c r="B33" s="29" t="s">
        <v>132</v>
      </c>
      <c r="C33" s="29"/>
      <c r="D33" s="30"/>
      <c r="E33" s="29"/>
      <c r="F33" s="29"/>
      <c r="G33" s="29"/>
      <c r="H33" s="28"/>
    </row>
    <row r="34" spans="1:8" ht="12.75">
      <c r="A34" s="26"/>
      <c r="B34" s="31" t="s">
        <v>102</v>
      </c>
      <c r="C34" s="39"/>
      <c r="D34" s="27" t="s">
        <v>133</v>
      </c>
      <c r="E34" s="26"/>
      <c r="F34" s="26"/>
      <c r="G34" s="26"/>
      <c r="H34" s="33">
        <v>1</v>
      </c>
    </row>
    <row r="35" spans="1:8" ht="14.25">
      <c r="A35" s="34"/>
      <c r="B35" s="35"/>
      <c r="C35" s="40"/>
      <c r="D35" s="37"/>
      <c r="E35" s="34"/>
      <c r="F35" s="34"/>
      <c r="G35" s="34"/>
      <c r="H35" s="38">
        <f>SUM(H34)</f>
        <v>1</v>
      </c>
    </row>
    <row r="36" spans="1:8" ht="12.75">
      <c r="A36" s="29" t="s">
        <v>134</v>
      </c>
      <c r="B36" s="29" t="s">
        <v>135</v>
      </c>
      <c r="C36" s="29"/>
      <c r="D36" s="30"/>
      <c r="E36" s="29"/>
      <c r="F36" s="29"/>
      <c r="G36" s="29"/>
      <c r="H36" s="28"/>
    </row>
    <row r="37" spans="1:8" ht="12.75">
      <c r="A37" s="26"/>
      <c r="B37" s="31" t="s">
        <v>102</v>
      </c>
      <c r="C37" s="39"/>
      <c r="D37" s="27" t="s">
        <v>136</v>
      </c>
      <c r="E37" s="26"/>
      <c r="F37" s="26"/>
      <c r="G37" s="26"/>
      <c r="H37" s="33">
        <v>157</v>
      </c>
    </row>
    <row r="38" spans="1:8" ht="12.75">
      <c r="A38" s="26"/>
      <c r="B38" s="31" t="s">
        <v>102</v>
      </c>
      <c r="C38" s="39"/>
      <c r="D38" s="27" t="s">
        <v>137</v>
      </c>
      <c r="E38" s="26"/>
      <c r="F38" s="26"/>
      <c r="G38" s="26"/>
      <c r="H38" s="33">
        <v>33</v>
      </c>
    </row>
    <row r="39" spans="1:8" ht="14.25">
      <c r="A39" s="34"/>
      <c r="B39" s="35"/>
      <c r="C39" s="40"/>
      <c r="D39" s="37"/>
      <c r="E39" s="34"/>
      <c r="F39" s="34"/>
      <c r="G39" s="34"/>
      <c r="H39" s="38">
        <f>SUM(H37:H38)</f>
        <v>190</v>
      </c>
    </row>
    <row r="40" spans="1:8" ht="12.75">
      <c r="A40" s="29" t="s">
        <v>138</v>
      </c>
      <c r="B40" s="29" t="s">
        <v>139</v>
      </c>
      <c r="C40" s="29"/>
      <c r="D40" s="30"/>
      <c r="E40" s="29"/>
      <c r="F40" s="29"/>
      <c r="G40" s="29"/>
      <c r="H40" s="28"/>
    </row>
    <row r="41" spans="1:8" ht="12.75">
      <c r="A41" s="26"/>
      <c r="B41" s="31" t="s">
        <v>102</v>
      </c>
      <c r="C41" s="39"/>
      <c r="D41" s="27" t="s">
        <v>140</v>
      </c>
      <c r="E41" s="26"/>
      <c r="F41" s="26"/>
      <c r="G41" s="26"/>
      <c r="H41" s="33">
        <v>64</v>
      </c>
    </row>
    <row r="42" spans="1:8" ht="14.25">
      <c r="A42" s="34"/>
      <c r="B42" s="35"/>
      <c r="C42" s="40"/>
      <c r="D42" s="37"/>
      <c r="E42" s="34"/>
      <c r="F42" s="34"/>
      <c r="G42" s="34"/>
      <c r="H42" s="38">
        <f>SUM(H41)</f>
        <v>64</v>
      </c>
    </row>
    <row r="43" spans="1:8" ht="12.75">
      <c r="A43" s="29" t="s">
        <v>141</v>
      </c>
      <c r="B43" s="29" t="s">
        <v>142</v>
      </c>
      <c r="C43" s="29"/>
      <c r="D43" s="30"/>
      <c r="E43" s="29"/>
      <c r="F43" s="29"/>
      <c r="G43" s="29"/>
      <c r="H43" s="28"/>
    </row>
    <row r="44" spans="1:8" ht="12.75">
      <c r="A44" s="26"/>
      <c r="B44" s="31" t="s">
        <v>102</v>
      </c>
      <c r="C44" s="39"/>
      <c r="D44" s="27" t="s">
        <v>143</v>
      </c>
      <c r="E44" s="26"/>
      <c r="F44" s="26"/>
      <c r="G44" s="26"/>
      <c r="H44" s="33">
        <v>15</v>
      </c>
    </row>
    <row r="45" spans="1:8" ht="12.75">
      <c r="A45" s="26"/>
      <c r="B45" s="31" t="s">
        <v>102</v>
      </c>
      <c r="C45" s="39"/>
      <c r="D45" s="27" t="s">
        <v>144</v>
      </c>
      <c r="E45" s="26"/>
      <c r="F45" s="26"/>
      <c r="G45" s="26"/>
      <c r="H45" s="33">
        <v>103</v>
      </c>
    </row>
    <row r="46" spans="1:8" ht="12.75">
      <c r="A46" s="26"/>
      <c r="B46" s="31" t="s">
        <v>102</v>
      </c>
      <c r="C46" s="39"/>
      <c r="D46" s="27" t="s">
        <v>145</v>
      </c>
      <c r="E46" s="26"/>
      <c r="F46" s="26"/>
      <c r="G46" s="26"/>
      <c r="H46" s="33">
        <v>48</v>
      </c>
    </row>
    <row r="47" spans="1:8" ht="12.75">
      <c r="A47" s="26"/>
      <c r="B47" s="31" t="s">
        <v>102</v>
      </c>
      <c r="C47" s="39"/>
      <c r="D47" s="27" t="s">
        <v>146</v>
      </c>
      <c r="E47" s="26"/>
      <c r="F47" s="26"/>
      <c r="G47" s="26"/>
      <c r="H47" s="33">
        <v>120</v>
      </c>
    </row>
    <row r="48" spans="1:8" ht="12.75">
      <c r="A48" s="26"/>
      <c r="B48" s="31" t="s">
        <v>102</v>
      </c>
      <c r="C48" s="39"/>
      <c r="D48" s="27" t="s">
        <v>147</v>
      </c>
      <c r="E48" s="26"/>
      <c r="F48" s="26"/>
      <c r="G48" s="26"/>
      <c r="H48" s="33">
        <v>189</v>
      </c>
    </row>
    <row r="49" spans="1:8" ht="12.75">
      <c r="A49" s="26"/>
      <c r="B49" s="31" t="s">
        <v>102</v>
      </c>
      <c r="C49" s="39"/>
      <c r="D49" s="27" t="s">
        <v>148</v>
      </c>
      <c r="E49" s="26"/>
      <c r="F49" s="26"/>
      <c r="G49" s="26"/>
      <c r="H49" s="33">
        <v>35</v>
      </c>
    </row>
    <row r="50" spans="1:8" ht="12.75">
      <c r="A50" s="26"/>
      <c r="B50" s="31" t="s">
        <v>102</v>
      </c>
      <c r="C50" s="39"/>
      <c r="D50" s="27" t="s">
        <v>149</v>
      </c>
      <c r="E50" s="26"/>
      <c r="F50" s="26"/>
      <c r="G50" s="26"/>
      <c r="H50" s="33">
        <v>0</v>
      </c>
    </row>
    <row r="51" spans="1:8" ht="12.75">
      <c r="A51" s="26"/>
      <c r="B51" s="31" t="s">
        <v>102</v>
      </c>
      <c r="C51" s="39"/>
      <c r="D51" s="27" t="s">
        <v>192</v>
      </c>
      <c r="E51" s="26"/>
      <c r="F51" s="26"/>
      <c r="G51" s="26"/>
      <c r="H51" s="33">
        <v>5</v>
      </c>
    </row>
    <row r="52" spans="1:8" ht="14.25">
      <c r="A52" s="34"/>
      <c r="B52" s="40"/>
      <c r="C52" s="40"/>
      <c r="D52" s="37"/>
      <c r="E52" s="34"/>
      <c r="F52" s="34"/>
      <c r="G52" s="34"/>
      <c r="H52" s="38">
        <f>SUM(H44:H51)</f>
        <v>515</v>
      </c>
    </row>
    <row r="53" spans="1:8" ht="13.5" thickBot="1">
      <c r="A53" s="42"/>
      <c r="B53" s="42"/>
      <c r="C53" s="42"/>
      <c r="D53" s="43"/>
      <c r="E53" s="42"/>
      <c r="F53" s="42"/>
      <c r="G53" s="42"/>
      <c r="H53" s="44"/>
    </row>
    <row r="54" spans="1:8" ht="18.75" thickTop="1">
      <c r="A54" s="45" t="s">
        <v>102</v>
      </c>
      <c r="B54" s="45" t="s">
        <v>150</v>
      </c>
      <c r="C54" s="45"/>
      <c r="D54" s="46"/>
      <c r="E54" s="45"/>
      <c r="F54" s="45"/>
      <c r="G54" s="45" t="s">
        <v>151</v>
      </c>
      <c r="H54" s="47">
        <f>SUM(H5,H14,H19,H23,H29,H32,H35,H39,H42,H52)</f>
        <v>3135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0">
      <selection activeCell="I37" sqref="I37"/>
    </sheetView>
  </sheetViews>
  <sheetFormatPr defaultColWidth="9.140625" defaultRowHeight="12.75"/>
  <cols>
    <col min="2" max="2" width="31.57421875" style="0" bestFit="1" customWidth="1"/>
    <col min="3" max="4" width="8.00390625" style="0" customWidth="1"/>
    <col min="5" max="5" width="10.140625" style="0" customWidth="1"/>
    <col min="6" max="6" width="7.00390625" style="0" customWidth="1"/>
  </cols>
  <sheetData>
    <row r="1" spans="1:6" ht="13.5" thickBot="1">
      <c r="A1" s="1" t="s">
        <v>0</v>
      </c>
      <c r="B1" s="95"/>
      <c r="C1" s="76"/>
      <c r="D1" s="76"/>
      <c r="E1" s="127"/>
      <c r="F1" s="68"/>
    </row>
    <row r="2" spans="1:6" ht="12.75">
      <c r="A2" s="140" t="s">
        <v>1</v>
      </c>
      <c r="B2" s="132" t="s">
        <v>3</v>
      </c>
      <c r="C2" s="141" t="s">
        <v>195</v>
      </c>
      <c r="D2" s="141" t="s">
        <v>196</v>
      </c>
      <c r="E2" s="142" t="s">
        <v>152</v>
      </c>
      <c r="F2" s="143" t="s">
        <v>203</v>
      </c>
    </row>
    <row r="3" spans="1:6" ht="13.5" thickBot="1">
      <c r="A3" s="134" t="s">
        <v>2</v>
      </c>
      <c r="B3" s="135"/>
      <c r="C3" s="135" t="s">
        <v>80</v>
      </c>
      <c r="D3" s="135" t="s">
        <v>80</v>
      </c>
      <c r="E3" s="144" t="s">
        <v>220</v>
      </c>
      <c r="F3" s="145" t="s">
        <v>204</v>
      </c>
    </row>
    <row r="4" spans="1:6" ht="12.75">
      <c r="A4" s="74">
        <v>501</v>
      </c>
      <c r="B4" s="74" t="s">
        <v>6</v>
      </c>
      <c r="C4" s="74">
        <v>22900</v>
      </c>
      <c r="D4" s="74"/>
      <c r="E4" s="138">
        <v>8206</v>
      </c>
      <c r="F4" s="139">
        <f>SUM(E4/C4*100)</f>
        <v>35.83406113537118</v>
      </c>
    </row>
    <row r="5" spans="1:6" ht="12.75">
      <c r="A5" s="80">
        <v>502</v>
      </c>
      <c r="B5" s="80" t="s">
        <v>7</v>
      </c>
      <c r="C5" s="80">
        <f>SUM(C7+C8+C9+C10)</f>
        <v>108158</v>
      </c>
      <c r="D5" s="80"/>
      <c r="E5" s="81">
        <f>SUM(E7+E8+E9+E10)</f>
        <v>18964</v>
      </c>
      <c r="F5" s="139">
        <f aca="true" t="shared" si="0" ref="F5:F52">SUM(E5/C5*100)</f>
        <v>17.53360823979733</v>
      </c>
    </row>
    <row r="6" spans="1:6" ht="12.75">
      <c r="A6" s="82"/>
      <c r="B6" s="83" t="s">
        <v>8</v>
      </c>
      <c r="C6" s="83"/>
      <c r="D6" s="83"/>
      <c r="E6" s="84"/>
      <c r="F6" s="139"/>
    </row>
    <row r="7" spans="1:6" ht="12.75">
      <c r="A7" s="85"/>
      <c r="B7" s="83" t="s">
        <v>9</v>
      </c>
      <c r="C7" s="83">
        <v>22900</v>
      </c>
      <c r="D7" s="83"/>
      <c r="E7" s="84">
        <v>3868</v>
      </c>
      <c r="F7" s="139">
        <f t="shared" si="0"/>
        <v>16.890829694323145</v>
      </c>
    </row>
    <row r="8" spans="1:6" ht="12.75">
      <c r="A8" s="85"/>
      <c r="B8" s="83" t="s">
        <v>10</v>
      </c>
      <c r="C8" s="83">
        <v>67002</v>
      </c>
      <c r="D8" s="83"/>
      <c r="E8" s="84">
        <v>9091</v>
      </c>
      <c r="F8" s="139">
        <f t="shared" si="0"/>
        <v>13.568251693979283</v>
      </c>
    </row>
    <row r="9" spans="1:6" ht="12.75">
      <c r="A9" s="86"/>
      <c r="B9" s="82" t="s">
        <v>11</v>
      </c>
      <c r="C9" s="82">
        <v>8298</v>
      </c>
      <c r="D9" s="82"/>
      <c r="E9" s="87">
        <v>3258</v>
      </c>
      <c r="F9" s="139">
        <f t="shared" si="0"/>
        <v>39.26247288503254</v>
      </c>
    </row>
    <row r="10" spans="1:6" ht="12.75">
      <c r="A10" s="86"/>
      <c r="B10" s="82" t="s">
        <v>75</v>
      </c>
      <c r="C10" s="82">
        <v>9958</v>
      </c>
      <c r="D10" s="82"/>
      <c r="E10" s="87">
        <v>2747</v>
      </c>
      <c r="F10" s="139">
        <f t="shared" si="0"/>
        <v>27.585860614581243</v>
      </c>
    </row>
    <row r="11" spans="1:6" ht="12.75">
      <c r="A11" s="80">
        <v>511</v>
      </c>
      <c r="B11" s="80" t="s">
        <v>12</v>
      </c>
      <c r="C11" s="80">
        <f>SUM(C13:C15)</f>
        <v>51617</v>
      </c>
      <c r="D11" s="80"/>
      <c r="E11" s="81">
        <f>SUM(E13:E15)</f>
        <v>2158</v>
      </c>
      <c r="F11" s="139">
        <f t="shared" si="0"/>
        <v>4.180793149543756</v>
      </c>
    </row>
    <row r="12" spans="1:6" ht="12.75">
      <c r="A12" s="80"/>
      <c r="B12" s="83" t="s">
        <v>8</v>
      </c>
      <c r="C12" s="80"/>
      <c r="D12" s="80"/>
      <c r="E12" s="81"/>
      <c r="F12" s="139"/>
    </row>
    <row r="13" spans="1:6" ht="12.75">
      <c r="A13" s="80"/>
      <c r="B13" s="83" t="s">
        <v>76</v>
      </c>
      <c r="C13" s="172">
        <v>11784</v>
      </c>
      <c r="D13" s="83"/>
      <c r="E13" s="84">
        <v>2158</v>
      </c>
      <c r="F13" s="139">
        <f t="shared" si="0"/>
        <v>18.31296673455533</v>
      </c>
    </row>
    <row r="14" spans="1:6" ht="12.75">
      <c r="A14" s="80"/>
      <c r="B14" s="83" t="s">
        <v>77</v>
      </c>
      <c r="C14" s="172">
        <v>39833</v>
      </c>
      <c r="D14" s="83"/>
      <c r="E14" s="84">
        <v>0</v>
      </c>
      <c r="F14" s="139">
        <f t="shared" si="0"/>
        <v>0</v>
      </c>
    </row>
    <row r="15" spans="1:6" ht="12.75">
      <c r="A15" s="80"/>
      <c r="B15" s="83" t="s">
        <v>197</v>
      </c>
      <c r="C15" s="172">
        <v>0</v>
      </c>
      <c r="D15" s="83"/>
      <c r="E15" s="84">
        <v>0</v>
      </c>
      <c r="F15" s="139"/>
    </row>
    <row r="16" spans="1:6" ht="12.75">
      <c r="A16" s="80">
        <v>512</v>
      </c>
      <c r="B16" s="80" t="s">
        <v>13</v>
      </c>
      <c r="C16" s="80">
        <v>830</v>
      </c>
      <c r="D16" s="80"/>
      <c r="E16" s="81">
        <v>0</v>
      </c>
      <c r="F16" s="139">
        <f t="shared" si="0"/>
        <v>0</v>
      </c>
    </row>
    <row r="17" spans="1:6" ht="12.75">
      <c r="A17" s="80">
        <v>513</v>
      </c>
      <c r="B17" s="80" t="s">
        <v>14</v>
      </c>
      <c r="C17" s="80">
        <v>664</v>
      </c>
      <c r="D17" s="80"/>
      <c r="E17" s="81">
        <v>51</v>
      </c>
      <c r="F17" s="139">
        <f t="shared" si="0"/>
        <v>7.680722891566265</v>
      </c>
    </row>
    <row r="18" spans="1:6" ht="12.75">
      <c r="A18" s="80">
        <v>518</v>
      </c>
      <c r="B18" s="80" t="s">
        <v>99</v>
      </c>
      <c r="C18" s="80">
        <f>SUM(C20:C28)</f>
        <v>174492</v>
      </c>
      <c r="D18" s="80"/>
      <c r="E18" s="81">
        <f>SUM(E20:E28)</f>
        <v>44239</v>
      </c>
      <c r="F18" s="139">
        <f t="shared" si="0"/>
        <v>25.353024780505695</v>
      </c>
    </row>
    <row r="19" spans="1:6" ht="12.75">
      <c r="A19" s="82"/>
      <c r="B19" s="83" t="s">
        <v>15</v>
      </c>
      <c r="C19" s="83"/>
      <c r="D19" s="83"/>
      <c r="E19" s="84"/>
      <c r="F19" s="139"/>
    </row>
    <row r="20" spans="1:6" ht="12.75">
      <c r="A20" s="85"/>
      <c r="B20" s="83" t="s">
        <v>16</v>
      </c>
      <c r="C20" s="83">
        <v>4294</v>
      </c>
      <c r="D20" s="83"/>
      <c r="E20" s="84">
        <v>697</v>
      </c>
      <c r="F20" s="139">
        <f t="shared" si="0"/>
        <v>16.23195156031672</v>
      </c>
    </row>
    <row r="21" spans="1:6" ht="12.75">
      <c r="A21" s="85"/>
      <c r="B21" s="83" t="s">
        <v>17</v>
      </c>
      <c r="C21" s="83">
        <v>14618</v>
      </c>
      <c r="D21" s="83"/>
      <c r="E21" s="84">
        <v>1904</v>
      </c>
      <c r="F21" s="139">
        <f t="shared" si="0"/>
        <v>13.025037624846082</v>
      </c>
    </row>
    <row r="22" spans="1:6" ht="12.75">
      <c r="A22" s="85"/>
      <c r="B22" s="83" t="s">
        <v>18</v>
      </c>
      <c r="C22" s="83">
        <v>3817</v>
      </c>
      <c r="D22" s="83"/>
      <c r="E22" s="84">
        <v>1777</v>
      </c>
      <c r="F22" s="139">
        <f t="shared" si="0"/>
        <v>46.554886036154045</v>
      </c>
    </row>
    <row r="23" spans="1:6" ht="12.75">
      <c r="A23" s="85"/>
      <c r="B23" s="83" t="s">
        <v>19</v>
      </c>
      <c r="C23" s="83">
        <v>80018</v>
      </c>
      <c r="D23" s="83"/>
      <c r="E23" s="84">
        <v>13114</v>
      </c>
      <c r="F23" s="139">
        <f t="shared" si="0"/>
        <v>16.388812517183634</v>
      </c>
    </row>
    <row r="24" spans="1:6" ht="12.75">
      <c r="A24" s="85"/>
      <c r="B24" s="83" t="s">
        <v>20</v>
      </c>
      <c r="C24" s="83">
        <v>20584</v>
      </c>
      <c r="D24" s="83"/>
      <c r="E24" s="84">
        <v>433</v>
      </c>
      <c r="F24" s="139">
        <f t="shared" si="0"/>
        <v>2.103575592693354</v>
      </c>
    </row>
    <row r="25" spans="1:6" ht="12.75">
      <c r="A25" s="85"/>
      <c r="B25" s="83" t="s">
        <v>21</v>
      </c>
      <c r="C25" s="83">
        <v>664</v>
      </c>
      <c r="D25" s="83"/>
      <c r="E25" s="84">
        <v>0</v>
      </c>
      <c r="F25" s="139">
        <f t="shared" si="0"/>
        <v>0</v>
      </c>
    </row>
    <row r="26" spans="1:6" ht="12.75">
      <c r="A26" s="85"/>
      <c r="B26" s="83" t="s">
        <v>22</v>
      </c>
      <c r="C26" s="83">
        <v>9958</v>
      </c>
      <c r="D26" s="83"/>
      <c r="E26" s="84">
        <v>1989</v>
      </c>
      <c r="F26" s="139">
        <f t="shared" si="0"/>
        <v>19.973890339425587</v>
      </c>
    </row>
    <row r="27" spans="1:6" ht="12.75">
      <c r="A27" s="85"/>
      <c r="B27" s="83" t="s">
        <v>23</v>
      </c>
      <c r="C27" s="83">
        <v>13942</v>
      </c>
      <c r="D27" s="83"/>
      <c r="E27" s="84">
        <v>6491</v>
      </c>
      <c r="F27" s="139">
        <f t="shared" si="0"/>
        <v>46.557165399512265</v>
      </c>
    </row>
    <row r="28" spans="1:6" ht="12.75">
      <c r="A28" s="86"/>
      <c r="B28" s="82" t="s">
        <v>24</v>
      </c>
      <c r="C28" s="82">
        <v>26597</v>
      </c>
      <c r="D28" s="82"/>
      <c r="E28" s="87">
        <v>17834</v>
      </c>
      <c r="F28" s="139">
        <f t="shared" si="0"/>
        <v>67.05267511373462</v>
      </c>
    </row>
    <row r="29" spans="1:6" ht="12.75">
      <c r="A29" s="80">
        <v>521</v>
      </c>
      <c r="B29" s="80" t="s">
        <v>25</v>
      </c>
      <c r="C29" s="80">
        <f>SUM(C31:C32)</f>
        <v>169289</v>
      </c>
      <c r="D29" s="80"/>
      <c r="E29" s="81">
        <f>SUM(E31:E32)</f>
        <v>43734</v>
      </c>
      <c r="F29" s="139">
        <f t="shared" si="0"/>
        <v>25.833928961716357</v>
      </c>
    </row>
    <row r="30" spans="1:6" ht="12.75">
      <c r="A30" s="82"/>
      <c r="B30" s="83" t="s">
        <v>8</v>
      </c>
      <c r="C30" s="83"/>
      <c r="D30" s="83"/>
      <c r="E30" s="84"/>
      <c r="F30" s="139"/>
    </row>
    <row r="31" spans="1:6" ht="12.75">
      <c r="A31" s="85"/>
      <c r="B31" s="83" t="s">
        <v>26</v>
      </c>
      <c r="C31" s="83">
        <v>159331</v>
      </c>
      <c r="D31" s="83"/>
      <c r="E31" s="84">
        <v>41316</v>
      </c>
      <c r="F31" s="139">
        <f t="shared" si="0"/>
        <v>25.93092367461448</v>
      </c>
    </row>
    <row r="32" spans="1:6" ht="12.75">
      <c r="A32" s="86"/>
      <c r="B32" s="82" t="s">
        <v>27</v>
      </c>
      <c r="C32" s="82">
        <v>9958</v>
      </c>
      <c r="D32" s="82"/>
      <c r="E32" s="87">
        <v>2418</v>
      </c>
      <c r="F32" s="139">
        <f t="shared" si="0"/>
        <v>24.281984334203656</v>
      </c>
    </row>
    <row r="33" spans="1:6" ht="12.75">
      <c r="A33" s="80">
        <v>524</v>
      </c>
      <c r="B33" s="80" t="s">
        <v>28</v>
      </c>
      <c r="C33" s="80">
        <v>56761</v>
      </c>
      <c r="D33" s="80"/>
      <c r="E33" s="81">
        <v>13316</v>
      </c>
      <c r="F33" s="139">
        <f t="shared" si="0"/>
        <v>23.459769912439878</v>
      </c>
    </row>
    <row r="34" spans="1:6" ht="12.75">
      <c r="A34" s="80">
        <v>527</v>
      </c>
      <c r="B34" s="80" t="s">
        <v>29</v>
      </c>
      <c r="C34" s="80">
        <v>9958</v>
      </c>
      <c r="D34" s="80"/>
      <c r="E34" s="81">
        <v>4196</v>
      </c>
      <c r="F34" s="139">
        <f t="shared" si="0"/>
        <v>42.13697529624423</v>
      </c>
    </row>
    <row r="35" spans="1:6" ht="12.75">
      <c r="A35" s="80">
        <v>531</v>
      </c>
      <c r="B35" s="80" t="s">
        <v>205</v>
      </c>
      <c r="C35" s="80">
        <v>166</v>
      </c>
      <c r="D35" s="80"/>
      <c r="E35" s="81">
        <v>135</v>
      </c>
      <c r="F35" s="139">
        <f t="shared" si="0"/>
        <v>81.32530120481928</v>
      </c>
    </row>
    <row r="36" spans="1:6" ht="12.75">
      <c r="A36" s="80">
        <v>532</v>
      </c>
      <c r="B36" s="80" t="s">
        <v>30</v>
      </c>
      <c r="C36" s="80">
        <v>0</v>
      </c>
      <c r="D36" s="80"/>
      <c r="E36" s="81">
        <v>0</v>
      </c>
      <c r="F36" s="139">
        <v>0</v>
      </c>
    </row>
    <row r="37" spans="1:6" ht="12.75">
      <c r="A37" s="80">
        <v>538</v>
      </c>
      <c r="B37" s="80" t="s">
        <v>41</v>
      </c>
      <c r="C37" s="80">
        <v>1660</v>
      </c>
      <c r="D37" s="80"/>
      <c r="E37" s="81">
        <v>0</v>
      </c>
      <c r="F37" s="139">
        <f t="shared" si="0"/>
        <v>0</v>
      </c>
    </row>
    <row r="38" spans="1:6" ht="12.75">
      <c r="A38" s="80" t="s">
        <v>31</v>
      </c>
      <c r="B38" s="80" t="s">
        <v>180</v>
      </c>
      <c r="C38" s="80">
        <v>0</v>
      </c>
      <c r="D38" s="80"/>
      <c r="E38" s="81">
        <v>0</v>
      </c>
      <c r="F38" s="139">
        <v>0</v>
      </c>
    </row>
    <row r="39" spans="1:6" ht="12.75">
      <c r="A39" s="80">
        <v>544</v>
      </c>
      <c r="B39" s="80" t="s">
        <v>32</v>
      </c>
      <c r="C39" s="80">
        <v>0</v>
      </c>
      <c r="D39" s="80"/>
      <c r="E39" s="81">
        <v>0</v>
      </c>
      <c r="F39" s="139">
        <v>0</v>
      </c>
    </row>
    <row r="40" spans="1:6" ht="12.75">
      <c r="A40" s="80">
        <v>545</v>
      </c>
      <c r="B40" s="80" t="s">
        <v>33</v>
      </c>
      <c r="C40" s="80">
        <v>0</v>
      </c>
      <c r="D40" s="80"/>
      <c r="E40" s="81">
        <v>43</v>
      </c>
      <c r="F40" s="139">
        <v>0</v>
      </c>
    </row>
    <row r="41" spans="1:6" ht="12.75">
      <c r="A41" s="80">
        <v>546</v>
      </c>
      <c r="B41" s="80" t="s">
        <v>221</v>
      </c>
      <c r="C41" s="80">
        <v>0</v>
      </c>
      <c r="D41" s="80"/>
      <c r="E41" s="81">
        <v>0</v>
      </c>
      <c r="F41" s="139">
        <v>0</v>
      </c>
    </row>
    <row r="42" spans="1:6" ht="12.75">
      <c r="A42" s="80">
        <v>548</v>
      </c>
      <c r="B42" s="80" t="s">
        <v>222</v>
      </c>
      <c r="C42" s="80">
        <v>0</v>
      </c>
      <c r="D42" s="80"/>
      <c r="E42" s="80">
        <v>0</v>
      </c>
      <c r="F42" s="139">
        <v>0</v>
      </c>
    </row>
    <row r="43" spans="1:6" ht="12.75">
      <c r="A43" s="80">
        <v>549</v>
      </c>
      <c r="B43" s="80" t="s">
        <v>223</v>
      </c>
      <c r="C43" s="80">
        <f>SUM(C45:C49)</f>
        <v>10290</v>
      </c>
      <c r="D43" s="80"/>
      <c r="E43" s="81">
        <f>SUM(E45:E49)</f>
        <v>1911</v>
      </c>
      <c r="F43" s="139">
        <f t="shared" si="0"/>
        <v>18.571428571428573</v>
      </c>
    </row>
    <row r="44" spans="1:6" ht="12.75">
      <c r="A44" s="78"/>
      <c r="B44" s="173" t="s">
        <v>8</v>
      </c>
      <c r="C44" s="78"/>
      <c r="D44" s="78"/>
      <c r="E44" s="88"/>
      <c r="F44" s="139"/>
    </row>
    <row r="45" spans="1:6" ht="12.75">
      <c r="A45" s="78"/>
      <c r="B45" s="173" t="s">
        <v>224</v>
      </c>
      <c r="C45" s="173">
        <v>5477</v>
      </c>
      <c r="D45" s="78"/>
      <c r="E45" s="174">
        <v>0</v>
      </c>
      <c r="F45" s="139">
        <f t="shared" si="0"/>
        <v>0</v>
      </c>
    </row>
    <row r="46" spans="1:6" ht="12.75">
      <c r="A46" s="78"/>
      <c r="B46" s="173" t="s">
        <v>225</v>
      </c>
      <c r="C46" s="173">
        <v>1162</v>
      </c>
      <c r="D46" s="78"/>
      <c r="E46" s="174">
        <v>0</v>
      </c>
      <c r="F46" s="139">
        <f t="shared" si="0"/>
        <v>0</v>
      </c>
    </row>
    <row r="47" spans="1:6" ht="12.75">
      <c r="A47" s="78"/>
      <c r="B47" s="173" t="s">
        <v>226</v>
      </c>
      <c r="C47" s="173">
        <v>996</v>
      </c>
      <c r="D47" s="78"/>
      <c r="E47" s="174">
        <v>0</v>
      </c>
      <c r="F47" s="139">
        <f t="shared" si="0"/>
        <v>0</v>
      </c>
    </row>
    <row r="48" spans="1:6" ht="12.75">
      <c r="A48" s="78"/>
      <c r="B48" s="173" t="s">
        <v>37</v>
      </c>
      <c r="C48" s="173">
        <v>0</v>
      </c>
      <c r="D48" s="78"/>
      <c r="E48" s="174">
        <v>0</v>
      </c>
      <c r="F48" s="139">
        <v>0</v>
      </c>
    </row>
    <row r="49" spans="1:6" ht="12.75">
      <c r="A49" s="78"/>
      <c r="B49" s="173" t="s">
        <v>227</v>
      </c>
      <c r="C49" s="173">
        <v>2655</v>
      </c>
      <c r="D49" s="78"/>
      <c r="E49" s="174">
        <v>1911</v>
      </c>
      <c r="F49" s="139">
        <f t="shared" si="0"/>
        <v>71.9774011299435</v>
      </c>
    </row>
    <row r="50" spans="1:6" ht="12.75">
      <c r="A50" s="78">
        <v>551</v>
      </c>
      <c r="B50" s="78" t="s">
        <v>186</v>
      </c>
      <c r="C50" s="78">
        <v>84644</v>
      </c>
      <c r="D50" s="78"/>
      <c r="E50" s="88"/>
      <c r="F50" s="139">
        <f t="shared" si="0"/>
        <v>0</v>
      </c>
    </row>
    <row r="51" spans="1:6" ht="12.75">
      <c r="A51" s="80">
        <v>556</v>
      </c>
      <c r="B51" s="80" t="s">
        <v>39</v>
      </c>
      <c r="C51" s="80">
        <v>0</v>
      </c>
      <c r="D51" s="80"/>
      <c r="E51" s="80"/>
      <c r="F51" s="139">
        <v>0</v>
      </c>
    </row>
    <row r="52" spans="1:6" ht="13.5" thickBot="1">
      <c r="A52" s="80">
        <v>500</v>
      </c>
      <c r="B52" s="90" t="s">
        <v>40</v>
      </c>
      <c r="C52" s="91">
        <f>SUM(C4+C5+C11+C16+C17+C18+C29+C33+C34+C35+C36+C37+C38+C39+C40+C41+C42+C43+C50+C51)</f>
        <v>691429</v>
      </c>
      <c r="D52" s="91"/>
      <c r="E52" s="91">
        <f>SUM(E4+E5+E11+E16+E17+E18+E29+E33+E34+E35+E36+E37+E38+E39+E40+E41+E42+E43+E50+E51)</f>
        <v>136953</v>
      </c>
      <c r="F52" s="139">
        <f t="shared" si="0"/>
        <v>19.807239788900958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21">
      <selection activeCell="G47" sqref="G47"/>
    </sheetView>
  </sheetViews>
  <sheetFormatPr defaultColWidth="9.140625" defaultRowHeight="12.75"/>
  <cols>
    <col min="1" max="1" width="5.7109375" style="0" customWidth="1"/>
    <col min="2" max="2" width="32.57421875" style="0" customWidth="1"/>
    <col min="3" max="3" width="8.57421875" style="0" customWidth="1"/>
    <col min="4" max="4" width="8.7109375" style="0" customWidth="1"/>
    <col min="5" max="5" width="10.57421875" style="0" customWidth="1"/>
    <col min="6" max="6" width="7.7109375" style="0" customWidth="1"/>
    <col min="7" max="7" width="35.8515625" style="0" bestFit="1" customWidth="1"/>
    <col min="8" max="8" width="10.421875" style="0" bestFit="1" customWidth="1"/>
    <col min="9" max="9" width="9.57421875" style="0" bestFit="1" customWidth="1"/>
    <col min="10" max="10" width="10.8515625" style="0" bestFit="1" customWidth="1"/>
  </cols>
  <sheetData>
    <row r="1" spans="1:10" ht="12.75">
      <c r="A1" s="1" t="s">
        <v>0</v>
      </c>
      <c r="B1" s="95"/>
      <c r="C1" s="76"/>
      <c r="D1" s="76"/>
      <c r="E1" s="77"/>
      <c r="F1" s="68"/>
      <c r="G1" s="20"/>
      <c r="H1" s="20"/>
      <c r="I1" s="20"/>
      <c r="J1" s="20"/>
    </row>
    <row r="2" spans="1:10" ht="12.75">
      <c r="A2" s="78" t="s">
        <v>1</v>
      </c>
      <c r="B2" s="78" t="s">
        <v>3</v>
      </c>
      <c r="C2" s="94" t="s">
        <v>195</v>
      </c>
      <c r="D2" s="94" t="s">
        <v>196</v>
      </c>
      <c r="E2" s="79" t="s">
        <v>152</v>
      </c>
      <c r="F2" s="80" t="s">
        <v>203</v>
      </c>
      <c r="G2" s="68"/>
      <c r="H2" s="68"/>
      <c r="I2" s="68"/>
      <c r="J2" s="68"/>
    </row>
    <row r="3" spans="1:10" ht="12.75">
      <c r="A3" s="74" t="s">
        <v>2</v>
      </c>
      <c r="B3" s="74"/>
      <c r="C3" s="74" t="s">
        <v>80</v>
      </c>
      <c r="D3" s="74" t="s">
        <v>80</v>
      </c>
      <c r="E3" s="75" t="s">
        <v>188</v>
      </c>
      <c r="F3" s="92" t="s">
        <v>204</v>
      </c>
      <c r="G3" s="68"/>
      <c r="H3" s="68"/>
      <c r="I3" s="68"/>
      <c r="J3" s="68"/>
    </row>
    <row r="4" spans="1:10" ht="12.75">
      <c r="A4" s="80">
        <v>501</v>
      </c>
      <c r="B4" s="80" t="s">
        <v>6</v>
      </c>
      <c r="C4" s="80">
        <v>700</v>
      </c>
      <c r="D4" s="80">
        <v>700</v>
      </c>
      <c r="E4" s="81">
        <v>344</v>
      </c>
      <c r="F4" s="93">
        <f>SUM(E4/D4*100)</f>
        <v>49.142857142857146</v>
      </c>
      <c r="G4" s="68"/>
      <c r="H4" s="68"/>
      <c r="I4" s="68"/>
      <c r="J4" s="68"/>
    </row>
    <row r="5" spans="1:10" ht="12.75">
      <c r="A5" s="80">
        <v>502</v>
      </c>
      <c r="B5" s="80" t="s">
        <v>7</v>
      </c>
      <c r="C5" s="80">
        <f>SUM(C7+C8+C9+C10)</f>
        <v>3000</v>
      </c>
      <c r="D5" s="80">
        <f>SUM(D7:D10)</f>
        <v>3000</v>
      </c>
      <c r="E5" s="81">
        <f>SUM(E7+E8+E9+E10)</f>
        <v>2333</v>
      </c>
      <c r="F5" s="93">
        <f aca="true" t="shared" si="0" ref="F5:F55">SUM(E5/D5*100)</f>
        <v>77.76666666666667</v>
      </c>
      <c r="G5" s="68"/>
      <c r="H5" s="68"/>
      <c r="I5" s="68"/>
      <c r="J5" s="68"/>
    </row>
    <row r="6" spans="1:10" ht="12.75">
      <c r="A6" s="82"/>
      <c r="B6" s="83" t="s">
        <v>8</v>
      </c>
      <c r="C6" s="83"/>
      <c r="D6" s="83"/>
      <c r="E6" s="84"/>
      <c r="F6" s="93"/>
      <c r="G6" s="20"/>
      <c r="H6" s="20"/>
      <c r="I6" s="20"/>
      <c r="J6" s="20"/>
    </row>
    <row r="7" spans="1:10" ht="12.75">
      <c r="A7" s="85"/>
      <c r="B7" s="83" t="s">
        <v>9</v>
      </c>
      <c r="C7" s="83">
        <v>700</v>
      </c>
      <c r="D7" s="83">
        <v>700</v>
      </c>
      <c r="E7" s="84">
        <v>412</v>
      </c>
      <c r="F7" s="93">
        <f t="shared" si="0"/>
        <v>58.857142857142854</v>
      </c>
      <c r="G7" s="20"/>
      <c r="H7" s="20"/>
      <c r="I7" s="20"/>
      <c r="J7" s="20"/>
    </row>
    <row r="8" spans="1:10" ht="12.75">
      <c r="A8" s="85"/>
      <c r="B8" s="83" t="s">
        <v>10</v>
      </c>
      <c r="C8" s="83">
        <v>1860</v>
      </c>
      <c r="D8" s="83">
        <v>1860</v>
      </c>
      <c r="E8" s="84">
        <v>1632</v>
      </c>
      <c r="F8" s="93">
        <f t="shared" si="0"/>
        <v>87.74193548387098</v>
      </c>
      <c r="G8" s="20"/>
      <c r="H8" s="20"/>
      <c r="I8" s="20"/>
      <c r="J8" s="20"/>
    </row>
    <row r="9" spans="1:10" ht="12.75">
      <c r="A9" s="86"/>
      <c r="B9" s="82" t="s">
        <v>11</v>
      </c>
      <c r="C9" s="82">
        <v>240</v>
      </c>
      <c r="D9" s="82">
        <v>240</v>
      </c>
      <c r="E9" s="87">
        <v>129</v>
      </c>
      <c r="F9" s="93">
        <f t="shared" si="0"/>
        <v>53.75</v>
      </c>
      <c r="G9" s="20"/>
      <c r="H9" s="20"/>
      <c r="I9" s="20"/>
      <c r="J9" s="20"/>
    </row>
    <row r="10" spans="1:10" ht="12.75">
      <c r="A10" s="86"/>
      <c r="B10" s="82" t="s">
        <v>75</v>
      </c>
      <c r="C10" s="82">
        <v>200</v>
      </c>
      <c r="D10" s="82">
        <v>200</v>
      </c>
      <c r="E10" s="87">
        <v>160</v>
      </c>
      <c r="F10" s="93">
        <f t="shared" si="0"/>
        <v>80</v>
      </c>
      <c r="G10" s="20"/>
      <c r="H10" s="20"/>
      <c r="I10" s="20"/>
      <c r="J10" s="20"/>
    </row>
    <row r="11" spans="1:10" ht="12.75">
      <c r="A11" s="80">
        <v>511</v>
      </c>
      <c r="B11" s="80" t="s">
        <v>12</v>
      </c>
      <c r="C11" s="80">
        <v>1420</v>
      </c>
      <c r="D11" s="80">
        <f>SUM(D13:D15)</f>
        <v>1681</v>
      </c>
      <c r="E11" s="81">
        <f>SUM(E13:E15)</f>
        <v>546</v>
      </c>
      <c r="F11" s="93">
        <f t="shared" si="0"/>
        <v>32.480666270077336</v>
      </c>
      <c r="G11" s="68"/>
      <c r="H11" s="68"/>
      <c r="I11" s="68"/>
      <c r="J11" s="68"/>
    </row>
    <row r="12" spans="1:10" ht="12.75">
      <c r="A12" s="80"/>
      <c r="B12" s="83" t="s">
        <v>8</v>
      </c>
      <c r="C12" s="80"/>
      <c r="D12" s="80"/>
      <c r="E12" s="81"/>
      <c r="F12" s="93"/>
      <c r="G12" s="69"/>
      <c r="H12" s="68"/>
      <c r="I12" s="68"/>
      <c r="J12" s="68"/>
    </row>
    <row r="13" spans="1:10" ht="12.75">
      <c r="A13" s="80"/>
      <c r="B13" s="83" t="s">
        <v>76</v>
      </c>
      <c r="C13" s="80"/>
      <c r="D13" s="83">
        <v>1420</v>
      </c>
      <c r="E13" s="84">
        <v>179</v>
      </c>
      <c r="F13" s="93">
        <f t="shared" si="0"/>
        <v>12.605633802816902</v>
      </c>
      <c r="G13" s="69"/>
      <c r="H13" s="68"/>
      <c r="I13" s="70"/>
      <c r="J13" s="69"/>
    </row>
    <row r="14" spans="1:10" ht="12.75">
      <c r="A14" s="80"/>
      <c r="B14" s="83" t="s">
        <v>77</v>
      </c>
      <c r="C14" s="80"/>
      <c r="D14" s="83"/>
      <c r="E14" s="84">
        <v>106</v>
      </c>
      <c r="F14" s="93"/>
      <c r="G14" s="69"/>
      <c r="H14" s="68"/>
      <c r="I14" s="70"/>
      <c r="J14" s="69"/>
    </row>
    <row r="15" spans="1:10" ht="12.75">
      <c r="A15" s="80"/>
      <c r="B15" s="83" t="s">
        <v>197</v>
      </c>
      <c r="C15" s="80"/>
      <c r="D15" s="83">
        <v>261</v>
      </c>
      <c r="E15" s="84">
        <v>261</v>
      </c>
      <c r="F15" s="93">
        <f t="shared" si="0"/>
        <v>100</v>
      </c>
      <c r="G15" s="69"/>
      <c r="H15" s="68"/>
      <c r="I15" s="70"/>
      <c r="J15" s="69"/>
    </row>
    <row r="16" spans="1:10" ht="12.75">
      <c r="A16" s="80">
        <v>512</v>
      </c>
      <c r="B16" s="80" t="s">
        <v>13</v>
      </c>
      <c r="C16" s="80">
        <v>30</v>
      </c>
      <c r="D16" s="80">
        <v>30</v>
      </c>
      <c r="E16" s="81">
        <v>1</v>
      </c>
      <c r="F16" s="93">
        <f t="shared" si="0"/>
        <v>3.3333333333333335</v>
      </c>
      <c r="G16" s="68"/>
      <c r="H16" s="68"/>
      <c r="I16" s="68"/>
      <c r="J16" s="68"/>
    </row>
    <row r="17" spans="1:10" ht="12.75">
      <c r="A17" s="80">
        <v>513</v>
      </c>
      <c r="B17" s="80" t="s">
        <v>14</v>
      </c>
      <c r="C17" s="80">
        <v>35</v>
      </c>
      <c r="D17" s="80">
        <v>35</v>
      </c>
      <c r="E17" s="81">
        <v>6</v>
      </c>
      <c r="F17" s="93">
        <f t="shared" si="0"/>
        <v>17.142857142857142</v>
      </c>
      <c r="G17" s="68"/>
      <c r="H17" s="68"/>
      <c r="I17" s="68"/>
      <c r="J17" s="68"/>
    </row>
    <row r="18" spans="1:10" ht="12.75">
      <c r="A18" s="80">
        <v>518</v>
      </c>
      <c r="B18" s="80" t="s">
        <v>99</v>
      </c>
      <c r="C18" s="80">
        <f>SUM(C20:C28)</f>
        <v>4360</v>
      </c>
      <c r="D18" s="80">
        <f>SUM(D20:D28)</f>
        <v>4360</v>
      </c>
      <c r="E18" s="81">
        <f>SUM(E20:E28)</f>
        <v>3135</v>
      </c>
      <c r="F18" s="93">
        <f t="shared" si="0"/>
        <v>71.90366972477065</v>
      </c>
      <c r="G18" s="68"/>
      <c r="H18" s="68"/>
      <c r="I18" s="68"/>
      <c r="J18" s="68"/>
    </row>
    <row r="19" spans="1:10" ht="12.75">
      <c r="A19" s="82"/>
      <c r="B19" s="83" t="s">
        <v>15</v>
      </c>
      <c r="C19" s="83"/>
      <c r="D19" s="83"/>
      <c r="E19" s="84"/>
      <c r="F19" s="93"/>
      <c r="G19" s="20"/>
      <c r="H19" s="20"/>
      <c r="I19" s="20"/>
      <c r="J19" s="20"/>
    </row>
    <row r="20" spans="1:10" ht="12.75">
      <c r="A20" s="85"/>
      <c r="B20" s="83" t="s">
        <v>16</v>
      </c>
      <c r="C20" s="83">
        <v>130</v>
      </c>
      <c r="D20" s="83">
        <v>130</v>
      </c>
      <c r="E20" s="84">
        <v>190</v>
      </c>
      <c r="F20" s="93">
        <f t="shared" si="0"/>
        <v>146.15384615384613</v>
      </c>
      <c r="G20" s="20"/>
      <c r="H20" s="20"/>
      <c r="I20" s="20"/>
      <c r="J20" s="20"/>
    </row>
    <row r="21" spans="1:10" ht="12.75">
      <c r="A21" s="85"/>
      <c r="B21" s="83" t="s">
        <v>17</v>
      </c>
      <c r="C21" s="83">
        <v>520</v>
      </c>
      <c r="D21" s="83">
        <v>520</v>
      </c>
      <c r="E21" s="84">
        <v>165</v>
      </c>
      <c r="F21" s="93">
        <f t="shared" si="0"/>
        <v>31.73076923076923</v>
      </c>
      <c r="G21" s="20"/>
      <c r="H21" s="20"/>
      <c r="I21" s="20"/>
      <c r="J21" s="20"/>
    </row>
    <row r="22" spans="1:10" ht="12.75">
      <c r="A22" s="85"/>
      <c r="B22" s="83" t="s">
        <v>18</v>
      </c>
      <c r="C22" s="83">
        <v>120</v>
      </c>
      <c r="D22" s="83">
        <v>120</v>
      </c>
      <c r="E22" s="84">
        <v>46</v>
      </c>
      <c r="F22" s="93">
        <f t="shared" si="0"/>
        <v>38.333333333333336</v>
      </c>
      <c r="G22" s="20"/>
      <c r="H22" s="20"/>
      <c r="I22" s="20"/>
      <c r="J22" s="20"/>
    </row>
    <row r="23" spans="1:10" ht="12.75">
      <c r="A23" s="85"/>
      <c r="B23" s="83" t="s">
        <v>19</v>
      </c>
      <c r="C23" s="83">
        <v>2000</v>
      </c>
      <c r="D23" s="83">
        <v>2000</v>
      </c>
      <c r="E23" s="84">
        <v>1552</v>
      </c>
      <c r="F23" s="93">
        <f t="shared" si="0"/>
        <v>77.60000000000001</v>
      </c>
      <c r="G23" s="20"/>
      <c r="H23" s="20"/>
      <c r="I23" s="20"/>
      <c r="J23" s="20"/>
    </row>
    <row r="24" spans="1:10" ht="12.75">
      <c r="A24" s="85"/>
      <c r="B24" s="83" t="s">
        <v>20</v>
      </c>
      <c r="C24" s="83">
        <v>420</v>
      </c>
      <c r="D24" s="83">
        <v>420</v>
      </c>
      <c r="E24" s="84">
        <v>543</v>
      </c>
      <c r="F24" s="93">
        <f t="shared" si="0"/>
        <v>129.2857142857143</v>
      </c>
      <c r="G24" s="20"/>
      <c r="H24" s="20"/>
      <c r="I24" s="20"/>
      <c r="J24" s="20"/>
    </row>
    <row r="25" spans="1:10" ht="12.75">
      <c r="A25" s="85"/>
      <c r="B25" s="83" t="s">
        <v>21</v>
      </c>
      <c r="C25" s="83">
        <v>20</v>
      </c>
      <c r="D25" s="83">
        <v>20</v>
      </c>
      <c r="E25" s="84">
        <v>0</v>
      </c>
      <c r="F25" s="93">
        <f t="shared" si="0"/>
        <v>0</v>
      </c>
      <c r="G25" s="20"/>
      <c r="H25" s="20"/>
      <c r="I25" s="20"/>
      <c r="J25" s="20"/>
    </row>
    <row r="26" spans="1:10" ht="12.75">
      <c r="A26" s="85"/>
      <c r="B26" s="83" t="s">
        <v>22</v>
      </c>
      <c r="C26" s="83">
        <v>250</v>
      </c>
      <c r="D26" s="83">
        <v>250</v>
      </c>
      <c r="E26" s="84">
        <v>190</v>
      </c>
      <c r="F26" s="93">
        <f t="shared" si="0"/>
        <v>76</v>
      </c>
      <c r="G26" s="20"/>
      <c r="H26" s="20"/>
      <c r="I26" s="20"/>
      <c r="J26" s="20"/>
    </row>
    <row r="27" spans="1:10" ht="12.75">
      <c r="A27" s="85"/>
      <c r="B27" s="83" t="s">
        <v>23</v>
      </c>
      <c r="C27" s="83">
        <v>100</v>
      </c>
      <c r="D27" s="83">
        <v>100</v>
      </c>
      <c r="E27" s="84"/>
      <c r="F27" s="93">
        <f t="shared" si="0"/>
        <v>0</v>
      </c>
      <c r="G27" s="20"/>
      <c r="H27" s="20"/>
      <c r="I27" s="20"/>
      <c r="J27" s="20"/>
    </row>
    <row r="28" spans="1:10" ht="12.75">
      <c r="A28" s="86"/>
      <c r="B28" s="82" t="s">
        <v>24</v>
      </c>
      <c r="C28" s="82">
        <v>800</v>
      </c>
      <c r="D28" s="82">
        <v>800</v>
      </c>
      <c r="E28" s="87">
        <v>449</v>
      </c>
      <c r="F28" s="93">
        <f t="shared" si="0"/>
        <v>56.125</v>
      </c>
      <c r="G28" s="20"/>
      <c r="H28" s="20"/>
      <c r="I28" s="20"/>
      <c r="J28" s="20"/>
    </row>
    <row r="29" spans="1:10" ht="12.75">
      <c r="A29" s="80">
        <v>521</v>
      </c>
      <c r="B29" s="80" t="s">
        <v>25</v>
      </c>
      <c r="C29" s="80">
        <f>SUM(C31:C32)</f>
        <v>5600</v>
      </c>
      <c r="D29" s="80">
        <f>SUM(D31:D32)</f>
        <v>5600</v>
      </c>
      <c r="E29" s="81">
        <f>SUM(E31:E32)</f>
        <v>2224</v>
      </c>
      <c r="F29" s="93">
        <f t="shared" si="0"/>
        <v>39.714285714285715</v>
      </c>
      <c r="G29" s="68"/>
      <c r="H29" s="68"/>
      <c r="I29" s="68"/>
      <c r="J29" s="68"/>
    </row>
    <row r="30" spans="1:10" ht="12.75">
      <c r="A30" s="82"/>
      <c r="B30" s="83" t="s">
        <v>8</v>
      </c>
      <c r="C30" s="83"/>
      <c r="D30" s="83"/>
      <c r="E30" s="84"/>
      <c r="F30" s="93"/>
      <c r="G30" s="20"/>
      <c r="H30" s="20"/>
      <c r="I30" s="20"/>
      <c r="J30" s="20"/>
    </row>
    <row r="31" spans="1:10" ht="12.75">
      <c r="A31" s="85"/>
      <c r="B31" s="83" t="s">
        <v>26</v>
      </c>
      <c r="C31" s="83">
        <v>5200</v>
      </c>
      <c r="D31" s="83">
        <v>5200</v>
      </c>
      <c r="E31" s="84">
        <v>2145</v>
      </c>
      <c r="F31" s="93">
        <f t="shared" si="0"/>
        <v>41.25</v>
      </c>
      <c r="G31" s="20"/>
      <c r="H31" s="20"/>
      <c r="I31" s="20"/>
      <c r="J31" s="20"/>
    </row>
    <row r="32" spans="1:10" ht="12.75">
      <c r="A32" s="86"/>
      <c r="B32" s="82" t="s">
        <v>27</v>
      </c>
      <c r="C32" s="82">
        <v>400</v>
      </c>
      <c r="D32" s="82">
        <v>400</v>
      </c>
      <c r="E32" s="87">
        <v>79</v>
      </c>
      <c r="F32" s="93">
        <f t="shared" si="0"/>
        <v>19.75</v>
      </c>
      <c r="G32" s="20"/>
      <c r="H32" s="20"/>
      <c r="I32" s="20"/>
      <c r="J32" s="20"/>
    </row>
    <row r="33" spans="1:10" ht="12.75">
      <c r="A33" s="80">
        <v>524</v>
      </c>
      <c r="B33" s="80" t="s">
        <v>28</v>
      </c>
      <c r="C33" s="80">
        <v>1800</v>
      </c>
      <c r="D33" s="80">
        <v>1800</v>
      </c>
      <c r="E33" s="81">
        <v>711</v>
      </c>
      <c r="F33" s="93">
        <f t="shared" si="0"/>
        <v>39.5</v>
      </c>
      <c r="G33" s="68"/>
      <c r="H33" s="68"/>
      <c r="I33" s="68"/>
      <c r="J33" s="68"/>
    </row>
    <row r="34" spans="1:10" ht="12.75">
      <c r="A34" s="80">
        <v>527</v>
      </c>
      <c r="B34" s="80" t="s">
        <v>29</v>
      </c>
      <c r="C34" s="80">
        <v>400</v>
      </c>
      <c r="D34" s="80">
        <v>400</v>
      </c>
      <c r="E34" s="81">
        <v>118</v>
      </c>
      <c r="F34" s="93">
        <f t="shared" si="0"/>
        <v>29.5</v>
      </c>
      <c r="G34" s="68"/>
      <c r="H34" s="68"/>
      <c r="I34" s="68"/>
      <c r="J34" s="68"/>
    </row>
    <row r="35" spans="1:10" ht="12.75">
      <c r="A35" s="80">
        <v>531</v>
      </c>
      <c r="B35" s="80" t="s">
        <v>205</v>
      </c>
      <c r="C35" s="80">
        <v>5</v>
      </c>
      <c r="D35" s="80">
        <v>5</v>
      </c>
      <c r="E35" s="81"/>
      <c r="F35" s="93"/>
      <c r="G35" s="68"/>
      <c r="H35" s="68"/>
      <c r="I35" s="68"/>
      <c r="J35" s="68"/>
    </row>
    <row r="36" spans="1:10" ht="12.75">
      <c r="A36" s="80">
        <v>532</v>
      </c>
      <c r="B36" s="80" t="s">
        <v>30</v>
      </c>
      <c r="C36" s="80"/>
      <c r="D36" s="80"/>
      <c r="E36" s="81"/>
      <c r="F36" s="93"/>
      <c r="G36" s="68"/>
      <c r="H36" s="68"/>
      <c r="I36" s="68"/>
      <c r="J36" s="68"/>
    </row>
    <row r="37" spans="1:10" ht="12.75">
      <c r="A37" s="80">
        <v>538</v>
      </c>
      <c r="B37" s="80" t="s">
        <v>41</v>
      </c>
      <c r="C37" s="80">
        <v>50</v>
      </c>
      <c r="D37" s="80">
        <v>50</v>
      </c>
      <c r="E37" s="81">
        <v>0</v>
      </c>
      <c r="F37" s="93"/>
      <c r="G37" s="68"/>
      <c r="H37" s="68"/>
      <c r="I37" s="68"/>
      <c r="J37" s="68"/>
    </row>
    <row r="38" spans="1:10" ht="12.75">
      <c r="A38" s="80" t="s">
        <v>31</v>
      </c>
      <c r="B38" s="80" t="s">
        <v>180</v>
      </c>
      <c r="C38" s="80"/>
      <c r="D38" s="80"/>
      <c r="E38" s="81"/>
      <c r="F38" s="93"/>
      <c r="G38" s="68"/>
      <c r="H38" s="68"/>
      <c r="I38" s="68"/>
      <c r="J38" s="68"/>
    </row>
    <row r="39" spans="1:10" ht="12.75">
      <c r="A39" s="80">
        <v>544</v>
      </c>
      <c r="B39" s="80" t="s">
        <v>181</v>
      </c>
      <c r="C39" s="80"/>
      <c r="D39" s="80"/>
      <c r="E39" s="81"/>
      <c r="F39" s="93"/>
      <c r="G39" s="68"/>
      <c r="H39" s="68"/>
      <c r="I39" s="68"/>
      <c r="J39" s="68"/>
    </row>
    <row r="40" spans="1:10" ht="12.75">
      <c r="A40" s="80">
        <v>545</v>
      </c>
      <c r="B40" s="80" t="s">
        <v>182</v>
      </c>
      <c r="C40" s="80"/>
      <c r="D40" s="80"/>
      <c r="E40" s="81">
        <v>2</v>
      </c>
      <c r="F40" s="93"/>
      <c r="G40" s="68"/>
      <c r="H40" s="68"/>
      <c r="I40" s="68"/>
      <c r="J40" s="68"/>
    </row>
    <row r="41" spans="1:10" ht="12.75">
      <c r="A41" s="80">
        <v>546</v>
      </c>
      <c r="B41" s="80" t="s">
        <v>163</v>
      </c>
      <c r="C41" s="80"/>
      <c r="D41" s="80"/>
      <c r="E41" s="81"/>
      <c r="F41" s="93"/>
      <c r="G41" s="68"/>
      <c r="H41" s="68"/>
      <c r="I41" s="68"/>
      <c r="J41" s="68"/>
    </row>
    <row r="42" spans="1:10" ht="12.75">
      <c r="A42" s="80">
        <v>548</v>
      </c>
      <c r="B42" s="80" t="s">
        <v>183</v>
      </c>
      <c r="C42" s="80">
        <f>SUM(C44:C48)</f>
        <v>625</v>
      </c>
      <c r="D42" s="80">
        <f>SUM(D44:D48)</f>
        <v>625</v>
      </c>
      <c r="E42" s="80">
        <f>SUM(E44:E48)</f>
        <v>0</v>
      </c>
      <c r="F42" s="93"/>
      <c r="G42" s="68"/>
      <c r="H42" s="68"/>
      <c r="I42" s="68"/>
      <c r="J42" s="68"/>
    </row>
    <row r="43" spans="1:10" ht="12.75">
      <c r="A43" s="82"/>
      <c r="B43" s="83" t="s">
        <v>8</v>
      </c>
      <c r="C43" s="83"/>
      <c r="D43" s="83"/>
      <c r="E43" s="84"/>
      <c r="F43" s="93"/>
      <c r="G43" s="20"/>
      <c r="H43" s="20"/>
      <c r="I43" s="20"/>
      <c r="J43" s="20"/>
    </row>
    <row r="44" spans="1:10" ht="12.75">
      <c r="A44" s="85"/>
      <c r="B44" s="83" t="s">
        <v>34</v>
      </c>
      <c r="C44" s="83">
        <v>165</v>
      </c>
      <c r="D44" s="83">
        <v>165</v>
      </c>
      <c r="E44" s="84"/>
      <c r="F44" s="93"/>
      <c r="G44" s="20"/>
      <c r="H44" s="20"/>
      <c r="I44" s="20"/>
      <c r="J44" s="20"/>
    </row>
    <row r="45" spans="1:10" ht="12.75">
      <c r="A45" s="85"/>
      <c r="B45" s="83" t="s">
        <v>35</v>
      </c>
      <c r="C45" s="83">
        <v>54</v>
      </c>
      <c r="D45" s="83">
        <v>54</v>
      </c>
      <c r="E45" s="84"/>
      <c r="F45" s="93"/>
      <c r="G45" s="20"/>
      <c r="H45" s="20"/>
      <c r="I45" s="20"/>
      <c r="J45" s="20"/>
    </row>
    <row r="46" spans="1:10" ht="12.75">
      <c r="A46" s="85"/>
      <c r="B46" s="83" t="s">
        <v>36</v>
      </c>
      <c r="C46" s="83">
        <v>6</v>
      </c>
      <c r="D46" s="83">
        <v>6</v>
      </c>
      <c r="E46" s="84"/>
      <c r="F46" s="93"/>
      <c r="G46" s="20"/>
      <c r="H46" s="20"/>
      <c r="I46" s="20"/>
      <c r="J46" s="20"/>
    </row>
    <row r="47" spans="1:10" ht="12.75">
      <c r="A47" s="85"/>
      <c r="B47" s="83" t="s">
        <v>37</v>
      </c>
      <c r="C47" s="83">
        <v>220</v>
      </c>
      <c r="D47" s="83">
        <v>220</v>
      </c>
      <c r="E47" s="84">
        <v>0</v>
      </c>
      <c r="F47" s="93"/>
      <c r="G47" s="20"/>
      <c r="H47" s="20"/>
      <c r="I47" s="20"/>
      <c r="J47" s="20"/>
    </row>
    <row r="48" spans="1:10" ht="12.75">
      <c r="A48" s="86"/>
      <c r="B48" s="82" t="s">
        <v>38</v>
      </c>
      <c r="C48" s="82">
        <v>180</v>
      </c>
      <c r="D48" s="82">
        <v>180</v>
      </c>
      <c r="E48" s="87"/>
      <c r="F48" s="93"/>
      <c r="G48" s="20"/>
      <c r="H48" s="20"/>
      <c r="I48" s="20"/>
      <c r="J48" s="20"/>
    </row>
    <row r="49" spans="1:10" ht="12.75">
      <c r="A49" s="80">
        <v>549</v>
      </c>
      <c r="B49" s="80" t="s">
        <v>81</v>
      </c>
      <c r="C49" s="80"/>
      <c r="D49" s="80"/>
      <c r="E49" s="81">
        <v>6</v>
      </c>
      <c r="F49" s="93"/>
      <c r="G49" s="68"/>
      <c r="H49" s="68"/>
      <c r="I49" s="68"/>
      <c r="J49" s="68"/>
    </row>
    <row r="50" spans="1:10" ht="12.75">
      <c r="A50" s="78">
        <v>551</v>
      </c>
      <c r="B50" s="78" t="s">
        <v>186</v>
      </c>
      <c r="C50" s="78">
        <v>2300</v>
      </c>
      <c r="D50" s="78">
        <v>2300</v>
      </c>
      <c r="E50" s="88">
        <v>1350</v>
      </c>
      <c r="F50" s="93">
        <f t="shared" si="0"/>
        <v>58.69565217391305</v>
      </c>
      <c r="G50" s="68"/>
      <c r="H50" s="68"/>
      <c r="I50" s="68"/>
      <c r="J50" s="68"/>
    </row>
    <row r="51" spans="1:10" ht="12.75">
      <c r="A51" s="78">
        <v>563</v>
      </c>
      <c r="B51" s="78" t="s">
        <v>33</v>
      </c>
      <c r="C51" s="78"/>
      <c r="D51" s="78"/>
      <c r="E51" s="88">
        <v>6</v>
      </c>
      <c r="F51" s="93"/>
      <c r="G51" s="68"/>
      <c r="H51" s="68"/>
      <c r="I51" s="68"/>
      <c r="J51" s="68"/>
    </row>
    <row r="52" spans="1:10" ht="12.75">
      <c r="A52" s="80">
        <v>556</v>
      </c>
      <c r="B52" s="80" t="s">
        <v>39</v>
      </c>
      <c r="C52" s="80"/>
      <c r="D52" s="80"/>
      <c r="E52" s="80"/>
      <c r="F52" s="93"/>
      <c r="G52" s="68"/>
      <c r="H52" s="68"/>
      <c r="I52" s="68"/>
      <c r="J52" s="68"/>
    </row>
    <row r="53" spans="1:10" ht="12.75">
      <c r="A53" s="80">
        <v>568</v>
      </c>
      <c r="B53" s="89" t="s">
        <v>184</v>
      </c>
      <c r="C53" s="80"/>
      <c r="D53" s="80"/>
      <c r="E53" s="80">
        <v>132</v>
      </c>
      <c r="F53" s="93"/>
      <c r="G53" s="68"/>
      <c r="H53" s="68"/>
      <c r="I53" s="68"/>
      <c r="J53" s="68"/>
    </row>
    <row r="54" spans="1:10" ht="12.75">
      <c r="A54" s="80">
        <v>572</v>
      </c>
      <c r="B54" s="89" t="s">
        <v>185</v>
      </c>
      <c r="C54" s="80"/>
      <c r="D54" s="80"/>
      <c r="E54" s="80"/>
      <c r="F54" s="93"/>
      <c r="G54" s="68"/>
      <c r="H54" s="68"/>
      <c r="I54" s="68"/>
      <c r="J54" s="68"/>
    </row>
    <row r="55" spans="1:10" ht="13.5" thickBot="1">
      <c r="A55" s="80">
        <v>500</v>
      </c>
      <c r="B55" s="90" t="s">
        <v>40</v>
      </c>
      <c r="C55" s="91">
        <f>SUM(C4+C5+C11+C16+C17+C18+C29+C33+C34+C35+C36+C37+C42+C50+C52)</f>
        <v>20325</v>
      </c>
      <c r="D55" s="91">
        <f>SUM(D4+D5+D11+D16+D17+D18+D29+D33+D34+D35+D36+D37+D42+D50+D52)</f>
        <v>20586</v>
      </c>
      <c r="E55" s="91">
        <f>SUM(E4+E5+E11+E16+E17+E18+E29+E33+E34+E35+E36+E37+E39+E40+E42+E49+E50+E51+E53)</f>
        <v>10914</v>
      </c>
      <c r="F55" s="93">
        <f t="shared" si="0"/>
        <v>53.0166132322938</v>
      </c>
      <c r="G55" s="68"/>
      <c r="H55" s="68"/>
      <c r="I55" s="68"/>
      <c r="J55" s="68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0">
      <selection activeCell="E51" sqref="E51"/>
    </sheetView>
  </sheetViews>
  <sheetFormatPr defaultColWidth="9.140625" defaultRowHeight="12.75"/>
  <cols>
    <col min="1" max="1" width="5.8515625" style="0" customWidth="1"/>
    <col min="2" max="2" width="38.140625" style="0" customWidth="1"/>
    <col min="3" max="3" width="9.8515625" style="0" customWidth="1"/>
    <col min="4" max="4" width="12.140625" style="0" customWidth="1"/>
    <col min="5" max="5" width="9.421875" style="0" customWidth="1"/>
  </cols>
  <sheetData>
    <row r="1" spans="1:5" ht="12.75">
      <c r="A1" s="130" t="s">
        <v>1</v>
      </c>
      <c r="B1" s="131" t="s">
        <v>42</v>
      </c>
      <c r="C1" s="132" t="s">
        <v>4</v>
      </c>
      <c r="D1" s="132" t="s">
        <v>152</v>
      </c>
      <c r="E1" s="133" t="s">
        <v>203</v>
      </c>
    </row>
    <row r="2" spans="1:5" ht="13.5" thickBot="1">
      <c r="A2" s="134" t="s">
        <v>2</v>
      </c>
      <c r="B2" s="135"/>
      <c r="C2" s="136" t="s">
        <v>80</v>
      </c>
      <c r="D2" s="136" t="s">
        <v>220</v>
      </c>
      <c r="E2" s="137" t="s">
        <v>204</v>
      </c>
    </row>
    <row r="3" spans="1:5" ht="12.75">
      <c r="A3" s="74">
        <v>602</v>
      </c>
      <c r="B3" s="74" t="s">
        <v>241</v>
      </c>
      <c r="C3" s="74">
        <f>SUM(C5:C13)</f>
        <v>331707</v>
      </c>
      <c r="D3" s="74">
        <f>SUM(D5+D6+D7+D8+D9+D10+D11+D12+D13)</f>
        <v>78393</v>
      </c>
      <c r="E3" s="113">
        <f>SUM(D3/C3*100)</f>
        <v>23.633206414094367</v>
      </c>
    </row>
    <row r="4" spans="1:5" ht="12.75">
      <c r="A4" s="85"/>
      <c r="B4" s="83" t="s">
        <v>8</v>
      </c>
      <c r="C4" s="83"/>
      <c r="D4" s="83"/>
      <c r="E4" s="113"/>
    </row>
    <row r="5" spans="1:5" ht="12.75">
      <c r="A5" s="85"/>
      <c r="B5" s="83" t="s">
        <v>44</v>
      </c>
      <c r="C5" s="83">
        <v>56430</v>
      </c>
      <c r="D5" s="83">
        <v>14567</v>
      </c>
      <c r="E5" s="113">
        <f aca="true" t="shared" si="0" ref="E5:E13">SUM(D5/C5*100)</f>
        <v>25.814283182704234</v>
      </c>
    </row>
    <row r="6" spans="1:5" ht="12.75">
      <c r="A6" s="85"/>
      <c r="B6" s="83" t="s">
        <v>45</v>
      </c>
      <c r="C6" s="83">
        <v>6307</v>
      </c>
      <c r="D6" s="83">
        <v>4713</v>
      </c>
      <c r="E6" s="113">
        <f t="shared" si="0"/>
        <v>74.72649437133344</v>
      </c>
    </row>
    <row r="7" spans="1:5" ht="12.75">
      <c r="A7" s="85"/>
      <c r="B7" s="83" t="s">
        <v>46</v>
      </c>
      <c r="C7" s="83">
        <v>3253</v>
      </c>
      <c r="D7" s="83">
        <v>815</v>
      </c>
      <c r="E7" s="113">
        <f t="shared" si="0"/>
        <v>25.053796495542574</v>
      </c>
    </row>
    <row r="8" spans="1:5" ht="12.75">
      <c r="A8" s="85"/>
      <c r="B8" s="83" t="s">
        <v>47</v>
      </c>
      <c r="C8" s="83">
        <v>203810</v>
      </c>
      <c r="D8" s="83">
        <v>45931</v>
      </c>
      <c r="E8" s="113">
        <f t="shared" si="0"/>
        <v>22.536185663117607</v>
      </c>
    </row>
    <row r="9" spans="1:5" ht="12.75">
      <c r="A9" s="85"/>
      <c r="B9" s="83" t="s">
        <v>48</v>
      </c>
      <c r="C9" s="83">
        <v>39833</v>
      </c>
      <c r="D9" s="83">
        <v>11150</v>
      </c>
      <c r="E9" s="113">
        <f t="shared" si="0"/>
        <v>27.991866040720005</v>
      </c>
    </row>
    <row r="10" spans="1:5" ht="12.75">
      <c r="A10" s="85"/>
      <c r="B10" s="83" t="s">
        <v>49</v>
      </c>
      <c r="C10" s="83">
        <v>5975</v>
      </c>
      <c r="D10" s="83">
        <v>529</v>
      </c>
      <c r="E10" s="113">
        <f t="shared" si="0"/>
        <v>8.853556485355648</v>
      </c>
    </row>
    <row r="11" spans="1:5" ht="12.75">
      <c r="A11" s="85"/>
      <c r="B11" s="83" t="s">
        <v>50</v>
      </c>
      <c r="C11" s="83">
        <v>3319</v>
      </c>
      <c r="D11" s="83">
        <v>523</v>
      </c>
      <c r="E11" s="113">
        <f t="shared" si="0"/>
        <v>15.757758360952092</v>
      </c>
    </row>
    <row r="12" spans="1:5" ht="12.75">
      <c r="A12" s="85"/>
      <c r="B12" s="83" t="s">
        <v>51</v>
      </c>
      <c r="C12" s="83">
        <v>1162</v>
      </c>
      <c r="D12" s="83">
        <v>62</v>
      </c>
      <c r="E12" s="113">
        <f t="shared" si="0"/>
        <v>5.335628227194492</v>
      </c>
    </row>
    <row r="13" spans="1:5" ht="12.75">
      <c r="A13" s="85"/>
      <c r="B13" s="82" t="s">
        <v>52</v>
      </c>
      <c r="C13" s="82">
        <v>11618</v>
      </c>
      <c r="D13" s="82">
        <v>103</v>
      </c>
      <c r="E13" s="113">
        <f t="shared" si="0"/>
        <v>0.8865553451540713</v>
      </c>
    </row>
    <row r="14" spans="1:5" ht="12.75">
      <c r="A14" s="80">
        <v>644</v>
      </c>
      <c r="B14" s="80" t="s">
        <v>236</v>
      </c>
      <c r="C14" s="80">
        <v>0</v>
      </c>
      <c r="D14" s="80">
        <v>0</v>
      </c>
      <c r="E14" s="113">
        <v>0</v>
      </c>
    </row>
    <row r="15" spans="1:5" ht="12.75">
      <c r="A15" s="80">
        <v>648</v>
      </c>
      <c r="B15" s="80" t="s">
        <v>237</v>
      </c>
      <c r="C15" s="80">
        <v>3286</v>
      </c>
      <c r="D15" s="80">
        <v>3288</v>
      </c>
      <c r="E15" s="113">
        <f>SUM(D15/C15*100)</f>
        <v>100.06086427267194</v>
      </c>
    </row>
    <row r="16" spans="1:5" ht="12.75">
      <c r="A16" s="190">
        <v>662</v>
      </c>
      <c r="B16" s="191" t="s">
        <v>32</v>
      </c>
      <c r="C16" s="191">
        <v>166</v>
      </c>
      <c r="D16" s="191">
        <v>9</v>
      </c>
      <c r="E16" s="113">
        <f>SUM(D16/C16*100)</f>
        <v>5.421686746987952</v>
      </c>
    </row>
    <row r="17" spans="1:5" ht="12.75">
      <c r="A17" s="80">
        <v>691</v>
      </c>
      <c r="B17" s="80" t="s">
        <v>53</v>
      </c>
      <c r="C17" s="80">
        <f>SUM(C19:C21)</f>
        <v>356270</v>
      </c>
      <c r="D17" s="80">
        <f>SUM(D19:D21)</f>
        <v>79109</v>
      </c>
      <c r="E17" s="113">
        <f>SUM(D17/C17*100)</f>
        <v>22.20478850310158</v>
      </c>
    </row>
    <row r="18" spans="1:5" ht="12.75">
      <c r="A18" s="85"/>
      <c r="B18" s="83" t="s">
        <v>8</v>
      </c>
      <c r="C18" s="83"/>
      <c r="D18" s="83"/>
      <c r="E18" s="113"/>
    </row>
    <row r="19" spans="1:5" ht="12.75">
      <c r="A19" s="85"/>
      <c r="B19" s="83" t="s">
        <v>54</v>
      </c>
      <c r="C19" s="83">
        <v>39833</v>
      </c>
      <c r="D19" s="83">
        <v>0</v>
      </c>
      <c r="E19" s="113">
        <f>SUM(D19/C19*100)</f>
        <v>0</v>
      </c>
    </row>
    <row r="20" spans="1:5" ht="12.75">
      <c r="A20" s="85"/>
      <c r="B20" s="83" t="s">
        <v>199</v>
      </c>
      <c r="C20" s="83">
        <v>296521</v>
      </c>
      <c r="D20" s="83">
        <v>74130</v>
      </c>
      <c r="E20" s="113">
        <f>SUM(D20/C20*100)</f>
        <v>24.9999156889394</v>
      </c>
    </row>
    <row r="21" spans="1:5" ht="12.75">
      <c r="A21" s="85"/>
      <c r="B21" s="82" t="s">
        <v>200</v>
      </c>
      <c r="C21" s="82">
        <v>19916</v>
      </c>
      <c r="D21" s="82">
        <v>4979</v>
      </c>
      <c r="E21" s="113">
        <f>SUM(D21/C21*100)</f>
        <v>25</v>
      </c>
    </row>
    <row r="22" spans="1:5" ht="12.75">
      <c r="A22" s="85"/>
      <c r="B22" s="82" t="s">
        <v>228</v>
      </c>
      <c r="C22" s="82">
        <v>0</v>
      </c>
      <c r="D22" s="82">
        <v>0</v>
      </c>
      <c r="E22" s="113"/>
    </row>
    <row r="23" spans="1:5" ht="12.75">
      <c r="A23" s="80">
        <v>600</v>
      </c>
      <c r="B23" s="80" t="s">
        <v>55</v>
      </c>
      <c r="C23" s="80">
        <f>SUM(C3+C14+C15+C16+C17)</f>
        <v>691429</v>
      </c>
      <c r="D23" s="80">
        <f>SUM(D3+D14+D15+D16+D17)</f>
        <v>160799</v>
      </c>
      <c r="E23" s="113">
        <f>SUM(D23/C23*100)</f>
        <v>23.25603930410787</v>
      </c>
    </row>
    <row r="24" spans="1:5" ht="12.75">
      <c r="A24" s="98"/>
      <c r="B24" s="99" t="s">
        <v>56</v>
      </c>
      <c r="C24" s="83">
        <v>0</v>
      </c>
      <c r="D24" s="83">
        <f>SUM(D23-D32)</f>
        <v>2685</v>
      </c>
      <c r="E24" s="113"/>
    </row>
    <row r="25" spans="1:5" ht="12.75">
      <c r="A25" s="78" t="s">
        <v>1</v>
      </c>
      <c r="B25" s="100" t="s">
        <v>57</v>
      </c>
      <c r="C25" s="78" t="s">
        <v>59</v>
      </c>
      <c r="D25" s="78" t="s">
        <v>152</v>
      </c>
      <c r="E25" s="113"/>
    </row>
    <row r="26" spans="1:5" ht="12.75">
      <c r="A26" s="74" t="s">
        <v>2</v>
      </c>
      <c r="B26" s="102" t="s">
        <v>58</v>
      </c>
      <c r="C26" s="74" t="s">
        <v>80</v>
      </c>
      <c r="D26" s="103" t="s">
        <v>220</v>
      </c>
      <c r="E26" s="113"/>
    </row>
    <row r="27" spans="1:5" ht="12.75">
      <c r="A27" s="83">
        <v>601</v>
      </c>
      <c r="B27" s="99" t="s">
        <v>61</v>
      </c>
      <c r="C27" s="83"/>
      <c r="D27" s="83"/>
      <c r="E27" s="113"/>
    </row>
    <row r="28" spans="1:5" ht="12.75">
      <c r="A28" s="83">
        <v>602</v>
      </c>
      <c r="B28" s="99" t="s">
        <v>62</v>
      </c>
      <c r="C28" s="83">
        <f>SUM(C3)</f>
        <v>331707</v>
      </c>
      <c r="D28" s="83">
        <f>SUM(D3)</f>
        <v>78393</v>
      </c>
      <c r="E28" s="113">
        <f>SUM(D28/C28*100)</f>
        <v>23.633206414094367</v>
      </c>
    </row>
    <row r="29" spans="1:5" ht="12.75">
      <c r="A29" s="83">
        <v>604</v>
      </c>
      <c r="B29" s="99" t="s">
        <v>63</v>
      </c>
      <c r="C29" s="83"/>
      <c r="D29" s="83"/>
      <c r="E29" s="113"/>
    </row>
    <row r="30" spans="1:5" ht="12.75">
      <c r="A30" s="83">
        <v>504</v>
      </c>
      <c r="B30" s="99" t="s">
        <v>64</v>
      </c>
      <c r="C30" s="83"/>
      <c r="D30" s="83"/>
      <c r="E30" s="113"/>
    </row>
    <row r="31" spans="1:5" ht="12.75">
      <c r="A31" s="98"/>
      <c r="B31" s="104" t="s">
        <v>65</v>
      </c>
      <c r="C31" s="80">
        <f>SUM(C27+C28+C29-C30)</f>
        <v>331707</v>
      </c>
      <c r="D31" s="80">
        <f>SUM(D27+D28+D29-D30)</f>
        <v>78393</v>
      </c>
      <c r="E31" s="113">
        <f>SUM(D31/C31*100)</f>
        <v>23.633206414094367</v>
      </c>
    </row>
    <row r="32" spans="1:5" ht="12.75">
      <c r="A32" s="98"/>
      <c r="B32" s="105" t="s">
        <v>66</v>
      </c>
      <c r="C32" s="82">
        <v>691429</v>
      </c>
      <c r="D32" s="82">
        <v>158114</v>
      </c>
      <c r="E32" s="113">
        <f>SUM(D32/C32*100)</f>
        <v>22.867713098524938</v>
      </c>
    </row>
    <row r="33" spans="1:5" ht="12.75">
      <c r="A33" s="83">
        <v>504</v>
      </c>
      <c r="B33" s="99" t="s">
        <v>64</v>
      </c>
      <c r="C33" s="83"/>
      <c r="D33" s="83"/>
      <c r="E33" s="113"/>
    </row>
    <row r="34" spans="1:5" ht="12.75">
      <c r="A34" s="83">
        <v>541</v>
      </c>
      <c r="B34" s="99" t="s">
        <v>230</v>
      </c>
      <c r="C34" s="83"/>
      <c r="D34" s="83"/>
      <c r="E34" s="113"/>
    </row>
    <row r="35" spans="1:5" ht="12.75">
      <c r="A35" s="83">
        <v>545</v>
      </c>
      <c r="B35" s="99" t="s">
        <v>229</v>
      </c>
      <c r="C35" s="83"/>
      <c r="D35" s="83"/>
      <c r="E35" s="113"/>
    </row>
    <row r="36" spans="1:5" ht="12.75">
      <c r="A36" s="83">
        <v>562</v>
      </c>
      <c r="B36" s="99" t="s">
        <v>32</v>
      </c>
      <c r="C36" s="83"/>
      <c r="D36" s="83"/>
      <c r="E36" s="113"/>
    </row>
    <row r="37" spans="1:5" ht="12.75">
      <c r="A37" s="83">
        <v>563</v>
      </c>
      <c r="B37" s="99" t="s">
        <v>33</v>
      </c>
      <c r="C37" s="83"/>
      <c r="D37" s="83"/>
      <c r="E37" s="113"/>
    </row>
    <row r="38" spans="1:5" ht="12.75">
      <c r="A38" s="83">
        <v>548</v>
      </c>
      <c r="B38" s="99" t="s">
        <v>238</v>
      </c>
      <c r="C38" s="83">
        <v>10290</v>
      </c>
      <c r="D38" s="83"/>
      <c r="E38" s="113"/>
    </row>
    <row r="39" spans="1:5" ht="12.75">
      <c r="A39" s="83">
        <v>549</v>
      </c>
      <c r="B39" s="99" t="s">
        <v>81</v>
      </c>
      <c r="C39" s="83"/>
      <c r="D39" s="83"/>
      <c r="E39" s="113"/>
    </row>
    <row r="40" spans="1:5" ht="12.75">
      <c r="A40" s="83">
        <v>552</v>
      </c>
      <c r="B40" s="99" t="s">
        <v>239</v>
      </c>
      <c r="C40" s="83"/>
      <c r="D40" s="83"/>
      <c r="E40" s="113"/>
    </row>
    <row r="41" spans="1:5" ht="12.75">
      <c r="A41" s="83">
        <v>553</v>
      </c>
      <c r="B41" s="99" t="s">
        <v>240</v>
      </c>
      <c r="C41" s="83"/>
      <c r="D41" s="83"/>
      <c r="E41" s="113"/>
    </row>
    <row r="42" spans="1:5" ht="12.75">
      <c r="A42" s="98"/>
      <c r="B42" s="106" t="s">
        <v>67</v>
      </c>
      <c r="C42" s="87">
        <f>SUM(C32-C38)</f>
        <v>681139</v>
      </c>
      <c r="D42" s="86">
        <f>SUM(D32-D39)</f>
        <v>158114</v>
      </c>
      <c r="E42" s="113">
        <f>SUM(D42/C42*100)</f>
        <v>23.213176752469025</v>
      </c>
    </row>
    <row r="43" spans="1:5" ht="12.75">
      <c r="A43" s="98"/>
      <c r="B43" s="107" t="s">
        <v>68</v>
      </c>
      <c r="C43" s="98"/>
      <c r="D43" s="85"/>
      <c r="E43" s="113"/>
    </row>
    <row r="44" spans="1:5" ht="12.75">
      <c r="A44" s="98"/>
      <c r="B44" s="107" t="s">
        <v>69</v>
      </c>
      <c r="C44" s="108"/>
      <c r="D44" s="86"/>
      <c r="E44" s="113"/>
    </row>
    <row r="45" spans="1:5" ht="12.75">
      <c r="A45" s="84" t="s">
        <v>70</v>
      </c>
      <c r="B45" s="109"/>
      <c r="C45" s="110">
        <f>SUM(C3/C42)*100</f>
        <v>48.69887056826874</v>
      </c>
      <c r="D45" s="97">
        <f>SUM(D3/D42)*100</f>
        <v>49.58004983745905</v>
      </c>
      <c r="E45" s="113">
        <f>SUM(D45/C45*100)</f>
        <v>101.80944498077224</v>
      </c>
    </row>
    <row r="46" spans="1:5" ht="12.75">
      <c r="A46" s="83" t="s">
        <v>71</v>
      </c>
      <c r="B46" s="83"/>
      <c r="C46" s="84">
        <v>42322</v>
      </c>
      <c r="D46" s="83">
        <v>10580</v>
      </c>
      <c r="E46" s="113">
        <f>SUM(D46/C46*100)</f>
        <v>24.998818581352488</v>
      </c>
    </row>
    <row r="47" spans="1:5" ht="12.75">
      <c r="A47" s="83" t="s">
        <v>72</v>
      </c>
      <c r="B47" s="83"/>
      <c r="C47" s="84">
        <v>42322</v>
      </c>
      <c r="D47" s="83">
        <v>10580</v>
      </c>
      <c r="E47" s="113">
        <f>SUM(D47/C47*100)</f>
        <v>24.998818581352488</v>
      </c>
    </row>
    <row r="48" spans="1:5" ht="12.75">
      <c r="A48" s="83" t="s">
        <v>73</v>
      </c>
      <c r="B48" s="83"/>
      <c r="C48" s="84">
        <v>15601</v>
      </c>
      <c r="D48" s="83">
        <v>0</v>
      </c>
      <c r="E48" s="113">
        <f>SUM(D48/C48*100)</f>
        <v>0</v>
      </c>
    </row>
    <row r="49" spans="1:5" ht="12.75">
      <c r="A49" s="83" t="s">
        <v>74</v>
      </c>
      <c r="B49" s="83"/>
      <c r="C49" s="84">
        <v>39833</v>
      </c>
      <c r="D49" s="83">
        <v>0</v>
      </c>
      <c r="E49" s="113">
        <f>SUM(D49/C49*100)</f>
        <v>0</v>
      </c>
    </row>
    <row r="50" spans="1:5" ht="12.75">
      <c r="A50" s="99" t="s">
        <v>201</v>
      </c>
      <c r="B50" s="83"/>
      <c r="C50" s="83"/>
      <c r="D50" s="99"/>
      <c r="E50" s="113"/>
    </row>
    <row r="51" spans="1:5" ht="12.75">
      <c r="A51" s="99" t="s">
        <v>202</v>
      </c>
      <c r="B51" s="83"/>
      <c r="C51" s="83"/>
      <c r="D51" s="99"/>
      <c r="E51" s="113"/>
    </row>
    <row r="52" spans="1:5" ht="12.75">
      <c r="A52" s="99" t="s">
        <v>217</v>
      </c>
      <c r="B52" s="146"/>
      <c r="C52" s="146"/>
      <c r="D52" s="99"/>
      <c r="E52" s="113"/>
    </row>
    <row r="53" spans="1:5" ht="12.75">
      <c r="A53" s="99" t="s">
        <v>218</v>
      </c>
      <c r="B53" s="146"/>
      <c r="C53" s="146"/>
      <c r="D53" s="99"/>
      <c r="E53" s="1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G56" sqref="G56"/>
    </sheetView>
  </sheetViews>
  <sheetFormatPr defaultColWidth="9.140625" defaultRowHeight="12.75"/>
  <cols>
    <col min="2" max="2" width="31.57421875" style="0" bestFit="1" customWidth="1"/>
    <col min="3" max="3" width="8.7109375" style="0" customWidth="1"/>
    <col min="4" max="4" width="8.421875" style="0" customWidth="1"/>
    <col min="5" max="5" width="10.28125" style="0" customWidth="1"/>
    <col min="6" max="6" width="7.140625" style="0" customWidth="1"/>
    <col min="7" max="7" width="10.28125" style="0" customWidth="1"/>
  </cols>
  <sheetData>
    <row r="1" spans="1:7" ht="12.75">
      <c r="A1" s="130" t="s">
        <v>1</v>
      </c>
      <c r="B1" s="131" t="s">
        <v>42</v>
      </c>
      <c r="C1" s="132" t="s">
        <v>4</v>
      </c>
      <c r="D1" s="132" t="s">
        <v>5</v>
      </c>
      <c r="E1" s="132" t="s">
        <v>152</v>
      </c>
      <c r="F1" s="133" t="s">
        <v>203</v>
      </c>
      <c r="G1" s="128"/>
    </row>
    <row r="2" spans="1:7" ht="13.5" thickBot="1">
      <c r="A2" s="134" t="s">
        <v>2</v>
      </c>
      <c r="B2" s="135"/>
      <c r="C2" s="136" t="s">
        <v>80</v>
      </c>
      <c r="D2" s="136" t="s">
        <v>80</v>
      </c>
      <c r="E2" s="136" t="s">
        <v>209</v>
      </c>
      <c r="F2" s="137" t="s">
        <v>204</v>
      </c>
      <c r="G2" s="129"/>
    </row>
    <row r="3" spans="1:7" ht="12.75">
      <c r="A3" s="74">
        <v>602</v>
      </c>
      <c r="B3" s="74" t="s">
        <v>43</v>
      </c>
      <c r="C3" s="74">
        <f>SUM(C5:C13)</f>
        <v>9600</v>
      </c>
      <c r="D3" s="74">
        <f>SUM(D5:D13)</f>
        <v>10020</v>
      </c>
      <c r="E3" s="74">
        <f>SUM(E5+E6+E7+E8+E9+E10+E11+E12+E13)</f>
        <v>10402</v>
      </c>
      <c r="F3" s="113">
        <f>SUM(E3/D3*100)</f>
        <v>103.812375249501</v>
      </c>
      <c r="G3" s="123"/>
    </row>
    <row r="4" spans="1:6" ht="12.75">
      <c r="A4" s="85"/>
      <c r="B4" s="83" t="s">
        <v>8</v>
      </c>
      <c r="C4" s="83"/>
      <c r="D4" s="83"/>
      <c r="E4" s="83"/>
      <c r="F4" s="83"/>
    </row>
    <row r="5" spans="1:6" ht="12.75">
      <c r="A5" s="85"/>
      <c r="B5" s="83" t="s">
        <v>44</v>
      </c>
      <c r="C5" s="83">
        <v>1500</v>
      </c>
      <c r="D5" s="83">
        <v>1700</v>
      </c>
      <c r="E5" s="83">
        <v>2052</v>
      </c>
      <c r="F5" s="97">
        <f aca="true" t="shared" si="0" ref="F5:F13">SUM(E5/D5*100)</f>
        <v>120.70588235294117</v>
      </c>
    </row>
    <row r="6" spans="1:6" ht="12.75">
      <c r="A6" s="85"/>
      <c r="B6" s="83" t="s">
        <v>45</v>
      </c>
      <c r="C6" s="83">
        <v>160</v>
      </c>
      <c r="D6" s="83">
        <v>160</v>
      </c>
      <c r="E6" s="83">
        <v>190</v>
      </c>
      <c r="F6" s="97">
        <f t="shared" si="0"/>
        <v>118.75</v>
      </c>
    </row>
    <row r="7" spans="1:6" ht="12.75">
      <c r="A7" s="85"/>
      <c r="B7" s="83" t="s">
        <v>46</v>
      </c>
      <c r="C7" s="83">
        <v>100</v>
      </c>
      <c r="D7" s="83">
        <v>100</v>
      </c>
      <c r="E7" s="83">
        <v>46</v>
      </c>
      <c r="F7" s="97">
        <f t="shared" si="0"/>
        <v>46</v>
      </c>
    </row>
    <row r="8" spans="1:6" ht="12.75">
      <c r="A8" s="85"/>
      <c r="B8" s="83" t="s">
        <v>47</v>
      </c>
      <c r="C8" s="83">
        <v>6200</v>
      </c>
      <c r="D8" s="83">
        <v>6200</v>
      </c>
      <c r="E8" s="83">
        <v>6094</v>
      </c>
      <c r="F8" s="97">
        <f t="shared" si="0"/>
        <v>98.29032258064517</v>
      </c>
    </row>
    <row r="9" spans="1:6" ht="12.75">
      <c r="A9" s="85"/>
      <c r="B9" s="83" t="s">
        <v>48</v>
      </c>
      <c r="C9" s="83">
        <v>1080</v>
      </c>
      <c r="D9" s="83">
        <v>1080</v>
      </c>
      <c r="E9" s="83">
        <v>1363</v>
      </c>
      <c r="F9" s="97">
        <f t="shared" si="0"/>
        <v>126.20370370370371</v>
      </c>
    </row>
    <row r="10" spans="1:6" ht="12.75">
      <c r="A10" s="85"/>
      <c r="B10" s="83" t="s">
        <v>49</v>
      </c>
      <c r="C10" s="83">
        <v>150</v>
      </c>
      <c r="D10" s="83">
        <v>150</v>
      </c>
      <c r="E10" s="83">
        <v>130</v>
      </c>
      <c r="F10" s="97">
        <f t="shared" si="0"/>
        <v>86.66666666666667</v>
      </c>
    </row>
    <row r="11" spans="1:6" ht="12.75">
      <c r="A11" s="85"/>
      <c r="B11" s="83" t="s">
        <v>50</v>
      </c>
      <c r="C11" s="83">
        <v>80</v>
      </c>
      <c r="D11" s="83">
        <v>300</v>
      </c>
      <c r="E11" s="83">
        <v>172</v>
      </c>
      <c r="F11" s="97">
        <f t="shared" si="0"/>
        <v>57.333333333333336</v>
      </c>
    </row>
    <row r="12" spans="1:6" ht="12.75">
      <c r="A12" s="85"/>
      <c r="B12" s="83" t="s">
        <v>51</v>
      </c>
      <c r="C12" s="83">
        <v>30</v>
      </c>
      <c r="D12" s="83">
        <v>30</v>
      </c>
      <c r="E12" s="83">
        <v>27</v>
      </c>
      <c r="F12" s="97">
        <f t="shared" si="0"/>
        <v>90</v>
      </c>
    </row>
    <row r="13" spans="1:6" ht="12.75">
      <c r="A13" s="85"/>
      <c r="B13" s="82" t="s">
        <v>52</v>
      </c>
      <c r="C13" s="82">
        <v>300</v>
      </c>
      <c r="D13" s="82">
        <v>300</v>
      </c>
      <c r="E13" s="82">
        <v>328</v>
      </c>
      <c r="F13" s="97">
        <f t="shared" si="0"/>
        <v>109.33333333333333</v>
      </c>
    </row>
    <row r="14" spans="1:6" ht="12.75">
      <c r="A14" s="80">
        <v>648</v>
      </c>
      <c r="B14" s="80" t="s">
        <v>187</v>
      </c>
      <c r="C14" s="80"/>
      <c r="D14" s="80"/>
      <c r="E14" s="80">
        <v>4</v>
      </c>
      <c r="F14" s="97"/>
    </row>
    <row r="15" spans="1:6" ht="12.75">
      <c r="A15" s="80">
        <v>652</v>
      </c>
      <c r="B15" s="80" t="s">
        <v>78</v>
      </c>
      <c r="C15" s="80"/>
      <c r="D15" s="80"/>
      <c r="E15" s="80">
        <v>133</v>
      </c>
      <c r="F15" s="97"/>
    </row>
    <row r="16" spans="1:6" ht="12.75">
      <c r="A16" s="80">
        <v>662</v>
      </c>
      <c r="B16" s="80" t="s">
        <v>32</v>
      </c>
      <c r="C16" s="80"/>
      <c r="D16" s="80"/>
      <c r="E16" s="80">
        <v>3</v>
      </c>
      <c r="F16" s="97"/>
    </row>
    <row r="17" spans="1:6" ht="12.75">
      <c r="A17" s="80">
        <v>663</v>
      </c>
      <c r="B17" s="80" t="s">
        <v>193</v>
      </c>
      <c r="C17" s="80"/>
      <c r="D17" s="80"/>
      <c r="E17" s="80">
        <v>1</v>
      </c>
      <c r="F17" s="97"/>
    </row>
    <row r="18" spans="1:6" ht="12.75">
      <c r="A18" s="80">
        <v>668</v>
      </c>
      <c r="B18" s="80" t="s">
        <v>194</v>
      </c>
      <c r="C18" s="80"/>
      <c r="D18" s="80"/>
      <c r="E18" s="80">
        <v>42</v>
      </c>
      <c r="F18" s="97"/>
    </row>
    <row r="19" spans="1:6" ht="12.75">
      <c r="A19" s="80">
        <v>691</v>
      </c>
      <c r="B19" s="80" t="s">
        <v>53</v>
      </c>
      <c r="C19" s="80">
        <f>SUM(C21:C24)</f>
        <v>10725</v>
      </c>
      <c r="D19" s="80">
        <f>SUM(D21:D24)</f>
        <v>10986</v>
      </c>
      <c r="E19" s="80">
        <f>SUM(E21:E24)</f>
        <v>10490</v>
      </c>
      <c r="F19" s="97">
        <f>SUM(E19/D19*100)</f>
        <v>95.4851629346441</v>
      </c>
    </row>
    <row r="20" spans="1:6" ht="12.75">
      <c r="A20" s="85"/>
      <c r="B20" s="83" t="s">
        <v>8</v>
      </c>
      <c r="C20" s="83"/>
      <c r="D20" s="83"/>
      <c r="E20" s="83"/>
      <c r="F20" s="97"/>
    </row>
    <row r="21" spans="1:6" ht="12.75">
      <c r="A21" s="85"/>
      <c r="B21" s="83" t="s">
        <v>54</v>
      </c>
      <c r="C21" s="83">
        <v>1150</v>
      </c>
      <c r="D21" s="83">
        <v>1150</v>
      </c>
      <c r="E21" s="83">
        <v>654</v>
      </c>
      <c r="F21" s="97">
        <f>SUM(E21/D21*100)</f>
        <v>56.869565217391305</v>
      </c>
    </row>
    <row r="22" spans="1:6" ht="12.75">
      <c r="A22" s="85"/>
      <c r="B22" s="83" t="s">
        <v>199</v>
      </c>
      <c r="C22" s="83">
        <v>8975</v>
      </c>
      <c r="D22" s="83">
        <v>8975</v>
      </c>
      <c r="E22" s="83">
        <v>8975</v>
      </c>
      <c r="F22" s="97">
        <f>SUM(E22/D22*100)</f>
        <v>100</v>
      </c>
    </row>
    <row r="23" spans="1:6" ht="12.75">
      <c r="A23" s="85"/>
      <c r="B23" s="82" t="s">
        <v>198</v>
      </c>
      <c r="C23" s="82"/>
      <c r="D23" s="82">
        <v>261</v>
      </c>
      <c r="E23" s="82">
        <v>261</v>
      </c>
      <c r="F23" s="97">
        <f>SUM(E23/D23*100)</f>
        <v>100</v>
      </c>
    </row>
    <row r="24" spans="1:6" ht="12.75">
      <c r="A24" s="85"/>
      <c r="B24" s="82" t="s">
        <v>200</v>
      </c>
      <c r="C24" s="82">
        <v>600</v>
      </c>
      <c r="D24" s="82">
        <v>600</v>
      </c>
      <c r="E24" s="82">
        <v>600</v>
      </c>
      <c r="F24" s="97">
        <f>SUM(E24/D24*100)</f>
        <v>100</v>
      </c>
    </row>
    <row r="25" spans="1:6" ht="12.75">
      <c r="A25" s="80">
        <v>600</v>
      </c>
      <c r="B25" s="80" t="s">
        <v>55</v>
      </c>
      <c r="C25" s="80">
        <f>SUM(C3+C14+C16+C19)</f>
        <v>20325</v>
      </c>
      <c r="D25" s="80">
        <f>SUM(D3+D14+D16+D19)</f>
        <v>21006</v>
      </c>
      <c r="E25" s="80">
        <f>SUM(E3+E14+E15+E16+E17+E18+E19)</f>
        <v>21075</v>
      </c>
      <c r="F25" s="97">
        <f>SUM(E25/D25*100)</f>
        <v>100.32847757783489</v>
      </c>
    </row>
    <row r="26" spans="1:6" ht="12.75">
      <c r="A26" s="98"/>
      <c r="B26" s="99" t="s">
        <v>56</v>
      </c>
      <c r="C26" s="83">
        <v>0</v>
      </c>
      <c r="D26" s="83">
        <v>0</v>
      </c>
      <c r="E26" s="83">
        <f>SUM(E25-E34)</f>
        <v>-2248</v>
      </c>
      <c r="F26" s="97"/>
    </row>
    <row r="27" spans="1:6" ht="12.75">
      <c r="A27" s="78" t="s">
        <v>1</v>
      </c>
      <c r="B27" s="100" t="s">
        <v>57</v>
      </c>
      <c r="C27" s="78" t="s">
        <v>59</v>
      </c>
      <c r="D27" s="100" t="s">
        <v>60</v>
      </c>
      <c r="E27" s="78" t="s">
        <v>152</v>
      </c>
      <c r="F27" s="101" t="s">
        <v>203</v>
      </c>
    </row>
    <row r="28" spans="1:6" ht="12.75">
      <c r="A28" s="74" t="s">
        <v>2</v>
      </c>
      <c r="B28" s="102" t="s">
        <v>58</v>
      </c>
      <c r="C28" s="74" t="s">
        <v>80</v>
      </c>
      <c r="D28" s="102" t="s">
        <v>80</v>
      </c>
      <c r="E28" s="103" t="s">
        <v>209</v>
      </c>
      <c r="F28" s="101" t="s">
        <v>204</v>
      </c>
    </row>
    <row r="29" spans="1:6" ht="12.75">
      <c r="A29" s="83">
        <v>601</v>
      </c>
      <c r="B29" s="99" t="s">
        <v>61</v>
      </c>
      <c r="C29" s="83"/>
      <c r="D29" s="83"/>
      <c r="E29" s="83"/>
      <c r="F29" s="97"/>
    </row>
    <row r="30" spans="1:6" ht="12.75">
      <c r="A30" s="83">
        <v>602</v>
      </c>
      <c r="B30" s="99" t="s">
        <v>62</v>
      </c>
      <c r="C30" s="83">
        <v>9600</v>
      </c>
      <c r="D30" s="83">
        <v>10020</v>
      </c>
      <c r="E30" s="83">
        <v>10402</v>
      </c>
      <c r="F30" s="97">
        <f>SUM(E30/D30*100)</f>
        <v>103.812375249501</v>
      </c>
    </row>
    <row r="31" spans="1:6" ht="12.75">
      <c r="A31" s="83">
        <v>604</v>
      </c>
      <c r="B31" s="99" t="s">
        <v>63</v>
      </c>
      <c r="C31" s="83"/>
      <c r="D31" s="83"/>
      <c r="E31" s="83"/>
      <c r="F31" s="97"/>
    </row>
    <row r="32" spans="1:6" ht="12.75">
      <c r="A32" s="83">
        <v>504</v>
      </c>
      <c r="B32" s="99" t="s">
        <v>64</v>
      </c>
      <c r="C32" s="83"/>
      <c r="D32" s="83"/>
      <c r="E32" s="83"/>
      <c r="F32" s="97"/>
    </row>
    <row r="33" spans="1:7" ht="12.75">
      <c r="A33" s="98"/>
      <c r="B33" s="104" t="s">
        <v>65</v>
      </c>
      <c r="C33" s="80">
        <f>SUM(C29+C30+C31-C32)</f>
        <v>9600</v>
      </c>
      <c r="D33" s="80">
        <f>SUM(D29+D30+D31-D32)</f>
        <v>10020</v>
      </c>
      <c r="E33" s="80">
        <f>SUM(E29+E30+E31-E32)</f>
        <v>10402</v>
      </c>
      <c r="F33" s="97">
        <f>SUM(E33/D33*100)</f>
        <v>103.812375249501</v>
      </c>
      <c r="G33" s="124"/>
    </row>
    <row r="34" spans="1:7" ht="12.75">
      <c r="A34" s="98"/>
      <c r="B34" s="105" t="s">
        <v>66</v>
      </c>
      <c r="C34" s="82">
        <v>20325</v>
      </c>
      <c r="D34" s="82">
        <v>21006</v>
      </c>
      <c r="E34" s="82">
        <v>23323</v>
      </c>
      <c r="F34" s="97">
        <f>SUM(E34/D34*100)</f>
        <v>111.03018185280395</v>
      </c>
      <c r="G34" s="126"/>
    </row>
    <row r="35" spans="1:6" ht="12.75">
      <c r="A35" s="83">
        <v>504</v>
      </c>
      <c r="B35" s="99" t="s">
        <v>64</v>
      </c>
      <c r="C35" s="83"/>
      <c r="D35" s="83"/>
      <c r="E35" s="83"/>
      <c r="F35" s="97"/>
    </row>
    <row r="36" spans="1:6" ht="12.75">
      <c r="A36" s="83">
        <v>541</v>
      </c>
      <c r="B36" s="99" t="s">
        <v>168</v>
      </c>
      <c r="C36" s="83"/>
      <c r="D36" s="83"/>
      <c r="E36" s="83"/>
      <c r="F36" s="97"/>
    </row>
    <row r="37" spans="1:6" ht="12.75">
      <c r="A37" s="83">
        <v>542</v>
      </c>
      <c r="B37" s="99" t="s">
        <v>169</v>
      </c>
      <c r="C37" s="83"/>
      <c r="D37" s="83"/>
      <c r="E37" s="83"/>
      <c r="F37" s="97"/>
    </row>
    <row r="38" spans="1:6" ht="12.75">
      <c r="A38" s="83">
        <v>544</v>
      </c>
      <c r="B38" s="99" t="s">
        <v>175</v>
      </c>
      <c r="C38" s="83"/>
      <c r="D38" s="83"/>
      <c r="E38" s="83"/>
      <c r="F38" s="97"/>
    </row>
    <row r="39" spans="1:7" ht="12.75">
      <c r="A39" s="83">
        <v>545</v>
      </c>
      <c r="B39" s="99" t="s">
        <v>176</v>
      </c>
      <c r="C39" s="83"/>
      <c r="D39" s="83"/>
      <c r="E39" s="83">
        <v>5</v>
      </c>
      <c r="F39" s="97"/>
      <c r="G39" s="124"/>
    </row>
    <row r="40" spans="1:6" ht="12.75">
      <c r="A40" s="83">
        <v>546</v>
      </c>
      <c r="B40" s="99" t="s">
        <v>163</v>
      </c>
      <c r="C40" s="83"/>
      <c r="D40" s="83"/>
      <c r="E40" s="83">
        <v>2385</v>
      </c>
      <c r="F40" s="97"/>
    </row>
    <row r="41" spans="1:7" ht="12.75">
      <c r="A41" s="83">
        <v>548</v>
      </c>
      <c r="B41" s="99" t="s">
        <v>177</v>
      </c>
      <c r="C41" s="83">
        <v>625</v>
      </c>
      <c r="D41" s="83">
        <v>625</v>
      </c>
      <c r="E41" s="83">
        <v>0</v>
      </c>
      <c r="F41" s="97"/>
      <c r="G41" s="126"/>
    </row>
    <row r="42" spans="1:7" ht="12.75">
      <c r="A42" s="83">
        <v>549</v>
      </c>
      <c r="B42" s="99" t="s">
        <v>81</v>
      </c>
      <c r="C42" s="83"/>
      <c r="D42" s="83"/>
      <c r="E42" s="83">
        <v>6</v>
      </c>
      <c r="F42" s="97"/>
      <c r="G42" s="124"/>
    </row>
    <row r="43" spans="1:6" ht="12.75">
      <c r="A43" s="83">
        <v>552</v>
      </c>
      <c r="B43" s="99" t="s">
        <v>178</v>
      </c>
      <c r="C43" s="83"/>
      <c r="D43" s="83"/>
      <c r="E43" s="83"/>
      <c r="F43" s="97"/>
    </row>
    <row r="44" spans="1:6" ht="12.75">
      <c r="A44" s="83">
        <v>553</v>
      </c>
      <c r="B44" s="99" t="s">
        <v>179</v>
      </c>
      <c r="C44" s="83"/>
      <c r="D44" s="83"/>
      <c r="E44" s="83"/>
      <c r="F44" s="112"/>
    </row>
    <row r="45" spans="1:6" ht="12.75">
      <c r="A45" s="98"/>
      <c r="B45" s="106" t="s">
        <v>67</v>
      </c>
      <c r="C45" s="87"/>
      <c r="D45" s="82"/>
      <c r="E45" s="87"/>
      <c r="F45" s="112"/>
    </row>
    <row r="46" spans="1:6" ht="12.75">
      <c r="A46" s="98"/>
      <c r="B46" s="107" t="s">
        <v>68</v>
      </c>
      <c r="C46" s="98"/>
      <c r="D46" s="85"/>
      <c r="E46" s="85"/>
      <c r="F46" s="114"/>
    </row>
    <row r="47" spans="1:7" ht="12.75">
      <c r="A47" s="98"/>
      <c r="B47" s="107" t="s">
        <v>69</v>
      </c>
      <c r="C47" s="108">
        <f>SUM(C34-C41)</f>
        <v>19700</v>
      </c>
      <c r="D47" s="86">
        <f>SUM(D34-D41)</f>
        <v>20381</v>
      </c>
      <c r="E47" s="86">
        <f>SUM(E34-(E35+E36+E37+E38+E39+E40+E41+E42+E43+E44))</f>
        <v>20927</v>
      </c>
      <c r="F47" s="113">
        <f aca="true" t="shared" si="1" ref="F47:F56">SUM(E47/D47*100)</f>
        <v>102.67896570335115</v>
      </c>
      <c r="G47" s="127"/>
    </row>
    <row r="48" spans="1:7" ht="12.75">
      <c r="A48" s="84" t="s">
        <v>70</v>
      </c>
      <c r="B48" s="109"/>
      <c r="C48" s="110">
        <f>SUM(C3/C47)*100</f>
        <v>48.73096446700508</v>
      </c>
      <c r="D48" s="110">
        <f>SUM(D3/D47)*100</f>
        <v>49.163436534026786</v>
      </c>
      <c r="E48" s="97">
        <f>SUM(E33/E47)*100</f>
        <v>49.706121278730826</v>
      </c>
      <c r="F48" s="97">
        <f t="shared" si="1"/>
        <v>101.10383810197735</v>
      </c>
      <c r="G48" s="125"/>
    </row>
    <row r="49" spans="1:6" ht="12.75">
      <c r="A49" s="83" t="s">
        <v>206</v>
      </c>
      <c r="B49" s="83"/>
      <c r="C49" s="84">
        <v>1150</v>
      </c>
      <c r="D49" s="83">
        <v>1485</v>
      </c>
      <c r="E49" s="109">
        <v>1234</v>
      </c>
      <c r="F49" s="97">
        <f t="shared" si="1"/>
        <v>83.09764309764309</v>
      </c>
    </row>
    <row r="50" spans="1:6" ht="12.75">
      <c r="A50" s="83" t="s">
        <v>207</v>
      </c>
      <c r="B50" s="83"/>
      <c r="C50" s="84">
        <v>1150</v>
      </c>
      <c r="D50" s="83">
        <v>1215</v>
      </c>
      <c r="E50" s="109">
        <v>1166</v>
      </c>
      <c r="F50" s="97">
        <f t="shared" si="1"/>
        <v>95.96707818930041</v>
      </c>
    </row>
    <row r="51" spans="1:6" ht="12.75">
      <c r="A51" s="83" t="s">
        <v>73</v>
      </c>
      <c r="B51" s="83"/>
      <c r="C51" s="84">
        <v>590</v>
      </c>
      <c r="D51" s="83">
        <v>590</v>
      </c>
      <c r="E51" s="109">
        <v>1911</v>
      </c>
      <c r="F51" s="97">
        <f t="shared" si="1"/>
        <v>323.89830508474574</v>
      </c>
    </row>
    <row r="52" spans="1:6" ht="12.75">
      <c r="A52" s="83" t="s">
        <v>74</v>
      </c>
      <c r="B52" s="83"/>
      <c r="C52" s="84">
        <v>1150</v>
      </c>
      <c r="D52" s="83">
        <v>1150</v>
      </c>
      <c r="E52" s="109">
        <v>655</v>
      </c>
      <c r="F52" s="97">
        <f t="shared" si="1"/>
        <v>56.95652173913044</v>
      </c>
    </row>
    <row r="53" spans="1:6" ht="12.75">
      <c r="A53" s="99" t="s">
        <v>201</v>
      </c>
      <c r="B53" s="83"/>
      <c r="C53" s="83"/>
      <c r="D53" s="83">
        <v>261</v>
      </c>
      <c r="E53" s="99">
        <v>261</v>
      </c>
      <c r="F53" s="97">
        <f t="shared" si="1"/>
        <v>100</v>
      </c>
    </row>
    <row r="54" spans="1:6" ht="12.75">
      <c r="A54" s="99" t="s">
        <v>202</v>
      </c>
      <c r="B54" s="83"/>
      <c r="C54" s="83"/>
      <c r="D54" s="83">
        <v>261</v>
      </c>
      <c r="E54" s="99">
        <v>261</v>
      </c>
      <c r="F54" s="97">
        <f t="shared" si="1"/>
        <v>100</v>
      </c>
    </row>
    <row r="55" spans="1:6" ht="12.75">
      <c r="A55" s="99" t="s">
        <v>217</v>
      </c>
      <c r="B55" s="146"/>
      <c r="C55" s="146"/>
      <c r="D55" s="99">
        <v>150</v>
      </c>
      <c r="E55" s="99">
        <v>150</v>
      </c>
      <c r="F55" s="97">
        <f t="shared" si="1"/>
        <v>100</v>
      </c>
    </row>
    <row r="56" spans="1:6" ht="12.75">
      <c r="A56" s="99" t="s">
        <v>218</v>
      </c>
      <c r="B56" s="146"/>
      <c r="C56" s="146"/>
      <c r="D56" s="99">
        <v>150</v>
      </c>
      <c r="E56" s="99">
        <v>150</v>
      </c>
      <c r="F56" s="147">
        <f t="shared" si="1"/>
        <v>100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39">
      <selection activeCell="A1" sqref="A1:F64"/>
    </sheetView>
  </sheetViews>
  <sheetFormatPr defaultColWidth="9.140625" defaultRowHeight="12.75"/>
  <cols>
    <col min="1" max="1" width="5.28125" style="0" customWidth="1"/>
    <col min="2" max="2" width="35.28125" style="0" customWidth="1"/>
    <col min="3" max="3" width="10.57421875" style="0" customWidth="1"/>
    <col min="4" max="4" width="9.421875" style="0" customWidth="1"/>
    <col min="5" max="5" width="11.421875" style="0" bestFit="1" customWidth="1"/>
  </cols>
  <sheetData>
    <row r="1" spans="1:6" ht="12.75">
      <c r="A1" s="2" t="s">
        <v>1</v>
      </c>
      <c r="B1" s="2" t="s">
        <v>42</v>
      </c>
      <c r="C1" s="2" t="s">
        <v>4</v>
      </c>
      <c r="D1" s="2" t="s">
        <v>5</v>
      </c>
      <c r="E1" s="2" t="s">
        <v>152</v>
      </c>
      <c r="F1" s="3" t="s">
        <v>203</v>
      </c>
    </row>
    <row r="2" spans="1:6" ht="12.75">
      <c r="A2" s="74" t="s">
        <v>2</v>
      </c>
      <c r="B2" s="74"/>
      <c r="C2" s="103" t="s">
        <v>80</v>
      </c>
      <c r="D2" s="103" t="s">
        <v>80</v>
      </c>
      <c r="E2" s="103" t="s">
        <v>188</v>
      </c>
      <c r="F2" s="96" t="s">
        <v>204</v>
      </c>
    </row>
    <row r="3" spans="1:6" ht="12.75">
      <c r="A3" s="80">
        <v>602</v>
      </c>
      <c r="B3" s="80" t="s">
        <v>43</v>
      </c>
      <c r="C3" s="80">
        <f>SUM(C5:C13)</f>
        <v>9600</v>
      </c>
      <c r="D3" s="80">
        <f>SUM(D5:D13)</f>
        <v>9600</v>
      </c>
      <c r="E3" s="80">
        <f>SUM(E5+E6+E7+E8+E9+E10+E11+E12+E13)</f>
        <v>5422</v>
      </c>
      <c r="F3" s="97">
        <f>SUM(E3/D3*100)</f>
        <v>56.47916666666667</v>
      </c>
    </row>
    <row r="4" spans="1:6" ht="12.75">
      <c r="A4" s="85"/>
      <c r="B4" s="83" t="s">
        <v>8</v>
      </c>
      <c r="C4" s="83"/>
      <c r="D4" s="83"/>
      <c r="E4" s="83"/>
      <c r="F4" s="83"/>
    </row>
    <row r="5" spans="1:6" ht="12.75">
      <c r="A5" s="85"/>
      <c r="B5" s="83" t="s">
        <v>44</v>
      </c>
      <c r="C5" s="83">
        <v>1500</v>
      </c>
      <c r="D5" s="83">
        <v>1500</v>
      </c>
      <c r="E5" s="83">
        <v>1239</v>
      </c>
      <c r="F5" s="97">
        <f aca="true" t="shared" si="0" ref="F5:F13">SUM(E5/D5*100)</f>
        <v>82.6</v>
      </c>
    </row>
    <row r="6" spans="1:6" ht="12.75">
      <c r="A6" s="85"/>
      <c r="B6" s="83" t="s">
        <v>45</v>
      </c>
      <c r="C6" s="83">
        <v>160</v>
      </c>
      <c r="D6" s="83">
        <v>160</v>
      </c>
      <c r="E6" s="83">
        <v>109</v>
      </c>
      <c r="F6" s="97">
        <f t="shared" si="0"/>
        <v>68.125</v>
      </c>
    </row>
    <row r="7" spans="1:6" ht="12.75">
      <c r="A7" s="85"/>
      <c r="B7" s="83" t="s">
        <v>46</v>
      </c>
      <c r="C7" s="83">
        <v>100</v>
      </c>
      <c r="D7" s="83">
        <v>100</v>
      </c>
      <c r="E7" s="83">
        <v>36</v>
      </c>
      <c r="F7" s="97">
        <f t="shared" si="0"/>
        <v>36</v>
      </c>
    </row>
    <row r="8" spans="1:6" ht="12.75">
      <c r="A8" s="85"/>
      <c r="B8" s="83" t="s">
        <v>47</v>
      </c>
      <c r="C8" s="83">
        <v>6200</v>
      </c>
      <c r="D8" s="83">
        <v>6200</v>
      </c>
      <c r="E8" s="83">
        <v>2799</v>
      </c>
      <c r="F8" s="97">
        <f t="shared" si="0"/>
        <v>45.145161290322584</v>
      </c>
    </row>
    <row r="9" spans="1:6" ht="12.75">
      <c r="A9" s="85"/>
      <c r="B9" s="83" t="s">
        <v>48</v>
      </c>
      <c r="C9" s="83">
        <v>1080</v>
      </c>
      <c r="D9" s="83">
        <v>1080</v>
      </c>
      <c r="E9" s="83">
        <v>722</v>
      </c>
      <c r="F9" s="97">
        <f t="shared" si="0"/>
        <v>66.85185185185185</v>
      </c>
    </row>
    <row r="10" spans="1:6" ht="12.75">
      <c r="A10" s="85"/>
      <c r="B10" s="83" t="s">
        <v>49</v>
      </c>
      <c r="C10" s="83">
        <v>150</v>
      </c>
      <c r="D10" s="83">
        <v>150</v>
      </c>
      <c r="E10" s="83">
        <v>75</v>
      </c>
      <c r="F10" s="97">
        <f t="shared" si="0"/>
        <v>50</v>
      </c>
    </row>
    <row r="11" spans="1:6" ht="12.75">
      <c r="A11" s="85"/>
      <c r="B11" s="83" t="s">
        <v>50</v>
      </c>
      <c r="C11" s="83">
        <v>80</v>
      </c>
      <c r="D11" s="83">
        <v>80</v>
      </c>
      <c r="E11" s="83">
        <v>246</v>
      </c>
      <c r="F11" s="97">
        <f t="shared" si="0"/>
        <v>307.5</v>
      </c>
    </row>
    <row r="12" spans="1:6" ht="12.75">
      <c r="A12" s="85"/>
      <c r="B12" s="83" t="s">
        <v>51</v>
      </c>
      <c r="C12" s="83">
        <v>30</v>
      </c>
      <c r="D12" s="83">
        <v>30</v>
      </c>
      <c r="E12" s="83">
        <v>5</v>
      </c>
      <c r="F12" s="97">
        <f t="shared" si="0"/>
        <v>16.666666666666664</v>
      </c>
    </row>
    <row r="13" spans="1:6" ht="12.75">
      <c r="A13" s="85"/>
      <c r="B13" s="82" t="s">
        <v>52</v>
      </c>
      <c r="C13" s="82">
        <v>300</v>
      </c>
      <c r="D13" s="82">
        <v>300</v>
      </c>
      <c r="E13" s="82">
        <v>191</v>
      </c>
      <c r="F13" s="97">
        <f t="shared" si="0"/>
        <v>63.66666666666667</v>
      </c>
    </row>
    <row r="14" spans="1:6" ht="12.75">
      <c r="A14" s="80">
        <v>648</v>
      </c>
      <c r="B14" s="80" t="s">
        <v>187</v>
      </c>
      <c r="C14" s="80"/>
      <c r="D14" s="80"/>
      <c r="E14" s="80">
        <v>5</v>
      </c>
      <c r="F14" s="97"/>
    </row>
    <row r="15" spans="1:6" ht="12.75">
      <c r="A15" s="80">
        <v>652</v>
      </c>
      <c r="B15" s="80" t="s">
        <v>78</v>
      </c>
      <c r="C15" s="80"/>
      <c r="D15" s="80"/>
      <c r="E15" s="80">
        <v>133</v>
      </c>
      <c r="F15" s="97"/>
    </row>
    <row r="16" spans="1:6" ht="12.75">
      <c r="A16" s="80">
        <v>662</v>
      </c>
      <c r="B16" s="80" t="s">
        <v>32</v>
      </c>
      <c r="C16" s="80"/>
      <c r="D16" s="80"/>
      <c r="E16" s="80">
        <v>2</v>
      </c>
      <c r="F16" s="97"/>
    </row>
    <row r="17" spans="1:6" ht="12.75">
      <c r="A17" s="80">
        <v>663</v>
      </c>
      <c r="B17" s="80" t="s">
        <v>193</v>
      </c>
      <c r="C17" s="80"/>
      <c r="D17" s="80"/>
      <c r="E17" s="80">
        <v>1</v>
      </c>
      <c r="F17" s="97"/>
    </row>
    <row r="18" spans="1:6" ht="12.75">
      <c r="A18" s="80">
        <v>668</v>
      </c>
      <c r="B18" s="80" t="s">
        <v>194</v>
      </c>
      <c r="C18" s="80"/>
      <c r="D18" s="80"/>
      <c r="E18" s="80">
        <v>242</v>
      </c>
      <c r="F18" s="97"/>
    </row>
    <row r="19" spans="1:6" ht="12.75">
      <c r="A19" s="80">
        <v>691</v>
      </c>
      <c r="B19" s="80" t="s">
        <v>53</v>
      </c>
      <c r="C19" s="80">
        <f>SUM(C21:C24)</f>
        <v>10725</v>
      </c>
      <c r="D19" s="80">
        <f>SUM(D21:D24)</f>
        <v>10986</v>
      </c>
      <c r="E19" s="80">
        <f>SUM(E21:E24)</f>
        <v>5154</v>
      </c>
      <c r="F19" s="97">
        <f>SUM(E19/D19*100)</f>
        <v>46.91425450573457</v>
      </c>
    </row>
    <row r="20" spans="1:6" ht="12.75">
      <c r="A20" s="85"/>
      <c r="B20" s="83" t="s">
        <v>8</v>
      </c>
      <c r="C20" s="83"/>
      <c r="D20" s="83"/>
      <c r="E20" s="83"/>
      <c r="F20" s="97"/>
    </row>
    <row r="21" spans="1:6" ht="12.75">
      <c r="A21" s="85"/>
      <c r="B21" s="83" t="s">
        <v>54</v>
      </c>
      <c r="C21" s="83">
        <v>1150</v>
      </c>
      <c r="D21" s="83">
        <v>1150</v>
      </c>
      <c r="E21" s="83">
        <v>106</v>
      </c>
      <c r="F21" s="97">
        <f>SUM(E21/D21*100)</f>
        <v>9.217391304347826</v>
      </c>
    </row>
    <row r="22" spans="1:6" ht="12.75">
      <c r="A22" s="85"/>
      <c r="B22" s="83" t="s">
        <v>199</v>
      </c>
      <c r="C22" s="83">
        <v>8975</v>
      </c>
      <c r="D22" s="83">
        <v>8975</v>
      </c>
      <c r="E22" s="83">
        <v>4487</v>
      </c>
      <c r="F22" s="97">
        <f>SUM(E22/D22*100)</f>
        <v>49.99442896935933</v>
      </c>
    </row>
    <row r="23" spans="1:6" ht="12.75">
      <c r="A23" s="85"/>
      <c r="B23" s="82" t="s">
        <v>198</v>
      </c>
      <c r="C23" s="82"/>
      <c r="D23" s="82">
        <v>261</v>
      </c>
      <c r="E23" s="82">
        <v>261</v>
      </c>
      <c r="F23" s="97">
        <f>SUM(E23/D23*100)</f>
        <v>100</v>
      </c>
    </row>
    <row r="24" spans="1:6" ht="12.75">
      <c r="A24" s="85"/>
      <c r="B24" s="82" t="s">
        <v>200</v>
      </c>
      <c r="C24" s="82">
        <v>600</v>
      </c>
      <c r="D24" s="82">
        <v>600</v>
      </c>
      <c r="E24" s="82">
        <v>300</v>
      </c>
      <c r="F24" s="97">
        <f>SUM(E24/D24*100)</f>
        <v>50</v>
      </c>
    </row>
    <row r="25" spans="1:6" ht="12.75">
      <c r="A25" s="80">
        <v>600</v>
      </c>
      <c r="B25" s="80" t="s">
        <v>55</v>
      </c>
      <c r="C25" s="80">
        <f>SUM(C3+C14+C16+C19)</f>
        <v>20325</v>
      </c>
      <c r="D25" s="80">
        <f>SUM(D3+D14+D16+D19)</f>
        <v>20586</v>
      </c>
      <c r="E25" s="80">
        <f>SUM(E3+E14+E15+E16+E17+E18+E19)</f>
        <v>10959</v>
      </c>
      <c r="F25" s="97">
        <f>SUM(E25/D25*100)</f>
        <v>53.23520839405421</v>
      </c>
    </row>
    <row r="26" spans="1:6" ht="12.75">
      <c r="A26" s="98"/>
      <c r="B26" s="99" t="s">
        <v>56</v>
      </c>
      <c r="C26" s="83">
        <v>0</v>
      </c>
      <c r="D26" s="83">
        <v>0</v>
      </c>
      <c r="E26" s="83">
        <f>SUM(E25-E34)</f>
        <v>45</v>
      </c>
      <c r="F26" s="97"/>
    </row>
    <row r="27" spans="1:6" ht="12.75">
      <c r="A27" s="78" t="s">
        <v>1</v>
      </c>
      <c r="B27" s="100" t="s">
        <v>57</v>
      </c>
      <c r="C27" s="78" t="s">
        <v>59</v>
      </c>
      <c r="D27" s="100" t="s">
        <v>60</v>
      </c>
      <c r="E27" s="78" t="s">
        <v>152</v>
      </c>
      <c r="F27" s="101" t="s">
        <v>203</v>
      </c>
    </row>
    <row r="28" spans="1:6" ht="12.75">
      <c r="A28" s="74" t="s">
        <v>2</v>
      </c>
      <c r="B28" s="102" t="s">
        <v>58</v>
      </c>
      <c r="C28" s="74" t="s">
        <v>80</v>
      </c>
      <c r="D28" s="102" t="s">
        <v>80</v>
      </c>
      <c r="E28" s="103" t="s">
        <v>188</v>
      </c>
      <c r="F28" s="101" t="s">
        <v>204</v>
      </c>
    </row>
    <row r="29" spans="1:6" ht="12.75">
      <c r="A29" s="83">
        <v>601</v>
      </c>
      <c r="B29" s="99" t="s">
        <v>61</v>
      </c>
      <c r="C29" s="83"/>
      <c r="D29" s="83"/>
      <c r="E29" s="83"/>
      <c r="F29" s="97"/>
    </row>
    <row r="30" spans="1:6" ht="12.75">
      <c r="A30" s="83">
        <v>602</v>
      </c>
      <c r="B30" s="99" t="s">
        <v>62</v>
      </c>
      <c r="C30" s="83">
        <v>9600</v>
      </c>
      <c r="D30" s="83">
        <v>9600</v>
      </c>
      <c r="E30" s="83">
        <v>5422</v>
      </c>
      <c r="F30" s="97">
        <f>SUM(E30/D30*100)</f>
        <v>56.47916666666667</v>
      </c>
    </row>
    <row r="31" spans="1:6" ht="12.75">
      <c r="A31" s="83">
        <v>604</v>
      </c>
      <c r="B31" s="99" t="s">
        <v>63</v>
      </c>
      <c r="C31" s="83"/>
      <c r="D31" s="83"/>
      <c r="E31" s="83"/>
      <c r="F31" s="97"/>
    </row>
    <row r="32" spans="1:6" ht="12.75">
      <c r="A32" s="83">
        <v>504</v>
      </c>
      <c r="B32" s="99" t="s">
        <v>64</v>
      </c>
      <c r="C32" s="83"/>
      <c r="D32" s="83"/>
      <c r="E32" s="83"/>
      <c r="F32" s="97"/>
    </row>
    <row r="33" spans="1:6" ht="12.75">
      <c r="A33" s="98"/>
      <c r="B33" s="104" t="s">
        <v>65</v>
      </c>
      <c r="C33" s="80">
        <f>SUM(C29+C30+C31-C32)</f>
        <v>9600</v>
      </c>
      <c r="D33" s="80">
        <f>SUM(D29+D30+D31-D32)</f>
        <v>9600</v>
      </c>
      <c r="E33" s="80">
        <f>SUM(E29+E30+E31-E32)</f>
        <v>5422</v>
      </c>
      <c r="F33" s="97">
        <f>SUM(E33/D33*100)</f>
        <v>56.47916666666667</v>
      </c>
    </row>
    <row r="34" spans="1:6" ht="12.75">
      <c r="A34" s="98"/>
      <c r="B34" s="105" t="s">
        <v>66</v>
      </c>
      <c r="C34" s="82">
        <v>20325</v>
      </c>
      <c r="D34" s="82">
        <v>20586</v>
      </c>
      <c r="E34" s="82">
        <v>10914</v>
      </c>
      <c r="F34" s="97">
        <f>SUM(E34/D34*100)</f>
        <v>53.0166132322938</v>
      </c>
    </row>
    <row r="35" spans="1:6" ht="12.75">
      <c r="A35" s="83">
        <v>504</v>
      </c>
      <c r="B35" s="99" t="s">
        <v>64</v>
      </c>
      <c r="C35" s="83"/>
      <c r="D35" s="83"/>
      <c r="E35" s="83"/>
      <c r="F35" s="97"/>
    </row>
    <row r="36" spans="1:6" ht="12.75">
      <c r="A36" s="83">
        <v>541</v>
      </c>
      <c r="B36" s="99" t="s">
        <v>168</v>
      </c>
      <c r="C36" s="83"/>
      <c r="D36" s="83"/>
      <c r="E36" s="83"/>
      <c r="F36" s="97"/>
    </row>
    <row r="37" spans="1:6" ht="12.75">
      <c r="A37" s="83">
        <v>542</v>
      </c>
      <c r="B37" s="99" t="s">
        <v>169</v>
      </c>
      <c r="C37" s="83"/>
      <c r="D37" s="83"/>
      <c r="E37" s="83"/>
      <c r="F37" s="97"/>
    </row>
    <row r="38" spans="1:6" ht="12.75">
      <c r="A38" s="83">
        <v>544</v>
      </c>
      <c r="B38" s="99" t="s">
        <v>175</v>
      </c>
      <c r="C38" s="83"/>
      <c r="D38" s="83"/>
      <c r="E38" s="83"/>
      <c r="F38" s="97"/>
    </row>
    <row r="39" spans="1:6" ht="12.75">
      <c r="A39" s="83">
        <v>545</v>
      </c>
      <c r="B39" s="99" t="s">
        <v>176</v>
      </c>
      <c r="C39" s="83"/>
      <c r="D39" s="83"/>
      <c r="E39" s="83">
        <v>2</v>
      </c>
      <c r="F39" s="97"/>
    </row>
    <row r="40" spans="1:6" ht="12.75">
      <c r="A40" s="83">
        <v>546</v>
      </c>
      <c r="B40" s="99" t="s">
        <v>163</v>
      </c>
      <c r="C40" s="83"/>
      <c r="D40" s="83"/>
      <c r="E40" s="83"/>
      <c r="F40" s="97"/>
    </row>
    <row r="41" spans="1:6" ht="12.75">
      <c r="A41" s="83">
        <v>548</v>
      </c>
      <c r="B41" s="99" t="s">
        <v>177</v>
      </c>
      <c r="C41" s="83">
        <v>625</v>
      </c>
      <c r="D41" s="83">
        <v>625</v>
      </c>
      <c r="E41" s="83"/>
      <c r="F41" s="97"/>
    </row>
    <row r="42" spans="1:6" ht="12.75">
      <c r="A42" s="83">
        <v>549</v>
      </c>
      <c r="B42" s="99" t="s">
        <v>81</v>
      </c>
      <c r="C42" s="83"/>
      <c r="D42" s="83"/>
      <c r="E42" s="83">
        <v>6</v>
      </c>
      <c r="F42" s="97"/>
    </row>
    <row r="43" spans="1:6" ht="12.75">
      <c r="A43" s="83">
        <v>552</v>
      </c>
      <c r="B43" s="99" t="s">
        <v>178</v>
      </c>
      <c r="C43" s="83"/>
      <c r="D43" s="83"/>
      <c r="E43" s="83"/>
      <c r="F43" s="97"/>
    </row>
    <row r="44" spans="1:6" ht="12.75">
      <c r="A44" s="83">
        <v>553</v>
      </c>
      <c r="B44" s="99" t="s">
        <v>179</v>
      </c>
      <c r="C44" s="83"/>
      <c r="D44" s="83"/>
      <c r="E44" s="83"/>
      <c r="F44" s="97"/>
    </row>
    <row r="45" spans="1:6" ht="12.75">
      <c r="A45" s="98"/>
      <c r="B45" s="106" t="s">
        <v>67</v>
      </c>
      <c r="C45" s="87"/>
      <c r="D45" s="82"/>
      <c r="E45" s="82"/>
      <c r="F45" s="97"/>
    </row>
    <row r="46" spans="1:6" ht="12.75">
      <c r="A46" s="98"/>
      <c r="B46" s="107" t="s">
        <v>68</v>
      </c>
      <c r="C46" s="98"/>
      <c r="D46" s="85"/>
      <c r="E46" s="85"/>
      <c r="F46" s="97"/>
    </row>
    <row r="47" spans="1:6" ht="12.75">
      <c r="A47" s="98"/>
      <c r="B47" s="107" t="s">
        <v>69</v>
      </c>
      <c r="C47" s="108">
        <f>SUM(C34-C41)</f>
        <v>19700</v>
      </c>
      <c r="D47" s="86">
        <f>SUM(D34-D41)</f>
        <v>19961</v>
      </c>
      <c r="E47" s="86">
        <f>SUM(E34-(E35+E36+E37+E38+E39+E40+E41+E42+E43+E44))</f>
        <v>10906</v>
      </c>
      <c r="F47" s="97">
        <f>SUM(E47/D47*100)</f>
        <v>54.63654125544812</v>
      </c>
    </row>
    <row r="48" spans="1:6" ht="12.75">
      <c r="A48" s="84" t="s">
        <v>70</v>
      </c>
      <c r="B48" s="109"/>
      <c r="C48" s="110">
        <f>SUM(C3/C47)*100</f>
        <v>48.73096446700508</v>
      </c>
      <c r="D48" s="110">
        <f>SUM(D3/D47)*100</f>
        <v>48.09378287660939</v>
      </c>
      <c r="E48" s="97">
        <f>SUM(E33/E47)*100</f>
        <v>49.715752796625715</v>
      </c>
      <c r="F48" s="97">
        <f>SUM(E48/D48*100)</f>
        <v>103.37251474723395</v>
      </c>
    </row>
    <row r="49" spans="1:6" ht="12.75">
      <c r="A49" s="84"/>
      <c r="B49" s="109"/>
      <c r="C49" s="110"/>
      <c r="D49" s="83"/>
      <c r="E49" s="111"/>
      <c r="F49" s="97"/>
    </row>
    <row r="50" spans="1:6" ht="12.75">
      <c r="A50" s="84"/>
      <c r="B50" s="109"/>
      <c r="C50" s="110"/>
      <c r="D50" s="83"/>
      <c r="E50" s="111"/>
      <c r="F50" s="97"/>
    </row>
    <row r="51" spans="1:6" ht="12.75">
      <c r="A51" s="83" t="s">
        <v>71</v>
      </c>
      <c r="B51" s="83"/>
      <c r="C51" s="84">
        <v>1150</v>
      </c>
      <c r="D51" s="83">
        <v>1150</v>
      </c>
      <c r="E51" s="109">
        <v>572</v>
      </c>
      <c r="F51" s="97">
        <f>SUM(E51/D51*100)</f>
        <v>49.73913043478261</v>
      </c>
    </row>
    <row r="52" spans="1:6" ht="12.75">
      <c r="A52" s="83" t="s">
        <v>72</v>
      </c>
      <c r="B52" s="83"/>
      <c r="C52" s="84">
        <v>1150</v>
      </c>
      <c r="D52" s="83">
        <v>1150</v>
      </c>
      <c r="E52" s="109">
        <v>572</v>
      </c>
      <c r="F52" s="97">
        <f>SUM(E52/D52*100)</f>
        <v>49.73913043478261</v>
      </c>
    </row>
    <row r="53" spans="1:6" ht="12.75">
      <c r="A53" s="83" t="s">
        <v>73</v>
      </c>
      <c r="B53" s="83"/>
      <c r="C53" s="84">
        <v>590</v>
      </c>
      <c r="D53" s="83">
        <v>590</v>
      </c>
      <c r="E53" s="109">
        <v>161</v>
      </c>
      <c r="F53" s="97">
        <f>SUM(E53/D53*100)</f>
        <v>27.288135593220336</v>
      </c>
    </row>
    <row r="54" spans="1:6" ht="12.75">
      <c r="A54" s="83" t="s">
        <v>74</v>
      </c>
      <c r="B54" s="83"/>
      <c r="C54" s="84">
        <v>1150</v>
      </c>
      <c r="D54" s="83">
        <v>1150</v>
      </c>
      <c r="E54" s="109">
        <v>106</v>
      </c>
      <c r="F54" s="97">
        <f>SUM(E54/D54*100)</f>
        <v>9.217391304347826</v>
      </c>
    </row>
    <row r="55" spans="1:6" ht="12.75">
      <c r="A55" s="99" t="s">
        <v>201</v>
      </c>
      <c r="B55" s="83"/>
      <c r="C55" s="83"/>
      <c r="D55" s="83"/>
      <c r="E55" s="99">
        <v>261</v>
      </c>
      <c r="F55" s="97"/>
    </row>
    <row r="56" spans="1:6" ht="12.75">
      <c r="A56" s="99" t="s">
        <v>202</v>
      </c>
      <c r="B56" s="83"/>
      <c r="C56" s="83"/>
      <c r="D56" s="83"/>
      <c r="E56" s="99">
        <v>261</v>
      </c>
      <c r="F56" s="97"/>
    </row>
    <row r="64" ht="12.75">
      <c r="A64" t="s">
        <v>79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C6" sqref="C6"/>
    </sheetView>
  </sheetViews>
  <sheetFormatPr defaultColWidth="9.140625" defaultRowHeight="12.75"/>
  <cols>
    <col min="1" max="1" width="23.8515625" style="0" customWidth="1"/>
  </cols>
  <sheetData>
    <row r="1" spans="1:5" ht="12.75">
      <c r="A1" s="118" t="s">
        <v>212</v>
      </c>
      <c r="B1" s="5" t="s">
        <v>83</v>
      </c>
      <c r="C1" s="6" t="s">
        <v>84</v>
      </c>
      <c r="D1" s="6" t="s">
        <v>85</v>
      </c>
      <c r="E1" s="7" t="s">
        <v>86</v>
      </c>
    </row>
    <row r="2" spans="1:5" ht="12.75">
      <c r="A2" s="4"/>
      <c r="B2" s="8" t="s">
        <v>87</v>
      </c>
      <c r="C2" s="9"/>
      <c r="D2" s="9"/>
      <c r="E2" s="10" t="s">
        <v>87</v>
      </c>
    </row>
    <row r="3" spans="1:5" ht="13.5" thickBot="1">
      <c r="A3" s="11"/>
      <c r="B3" s="12" t="s">
        <v>231</v>
      </c>
      <c r="C3" s="13"/>
      <c r="D3" s="13"/>
      <c r="E3" s="14" t="s">
        <v>232</v>
      </c>
    </row>
    <row r="4" spans="1:5" ht="12.75">
      <c r="A4" s="15"/>
      <c r="B4" s="16"/>
      <c r="C4" s="17"/>
      <c r="D4" s="17"/>
      <c r="E4" s="18"/>
    </row>
    <row r="5" spans="1:5" ht="12.75">
      <c r="A5" s="52" t="s">
        <v>88</v>
      </c>
      <c r="B5" s="49">
        <v>1261</v>
      </c>
      <c r="C5" s="48"/>
      <c r="D5" s="50"/>
      <c r="E5" s="54"/>
    </row>
    <row r="6" spans="1:5" ht="12.75">
      <c r="A6" s="19" t="s">
        <v>89</v>
      </c>
      <c r="B6" s="49"/>
      <c r="C6" s="48">
        <v>244</v>
      </c>
      <c r="D6" s="50"/>
      <c r="E6" s="54"/>
    </row>
    <row r="7" spans="1:5" ht="12.75">
      <c r="A7" s="19" t="s">
        <v>90</v>
      </c>
      <c r="B7" s="49"/>
      <c r="C7" s="48"/>
      <c r="D7" s="50">
        <v>293</v>
      </c>
      <c r="E7" s="54"/>
    </row>
    <row r="8" spans="1:5" ht="12.75">
      <c r="A8" s="51" t="s">
        <v>91</v>
      </c>
      <c r="B8" s="49">
        <f>SUM(B5:B7)</f>
        <v>1261</v>
      </c>
      <c r="C8" s="48">
        <f>SUM(C6:C7)</f>
        <v>244</v>
      </c>
      <c r="D8" s="50">
        <f>SUM(D7)</f>
        <v>293</v>
      </c>
      <c r="E8" s="55">
        <f>B8+C8-D8</f>
        <v>1212</v>
      </c>
    </row>
    <row r="9" spans="1:5" ht="12.75">
      <c r="A9" s="19"/>
      <c r="B9" s="49"/>
      <c r="C9" s="48"/>
      <c r="D9" s="50"/>
      <c r="E9" s="54"/>
    </row>
    <row r="10" spans="1:5" ht="12.75">
      <c r="A10" s="51" t="s">
        <v>92</v>
      </c>
      <c r="B10" s="49">
        <v>1295</v>
      </c>
      <c r="C10" s="48"/>
      <c r="D10" s="50"/>
      <c r="E10" s="54"/>
    </row>
    <row r="11" spans="1:5" ht="12.75">
      <c r="A11" s="19" t="s">
        <v>93</v>
      </c>
      <c r="B11" s="49"/>
      <c r="C11" s="48"/>
      <c r="D11" s="50"/>
      <c r="E11" s="54"/>
    </row>
    <row r="12" spans="1:5" ht="12.75">
      <c r="A12" s="19" t="s">
        <v>94</v>
      </c>
      <c r="B12" s="49"/>
      <c r="C12" s="48"/>
      <c r="D12" s="50"/>
      <c r="E12" s="54"/>
    </row>
    <row r="13" spans="1:5" ht="12.75">
      <c r="A13" s="51" t="s">
        <v>91</v>
      </c>
      <c r="B13" s="49">
        <f>SUM(B10:B12)</f>
        <v>1295</v>
      </c>
      <c r="C13" s="48">
        <f>SUM(C10:C12)</f>
        <v>0</v>
      </c>
      <c r="D13" s="50">
        <f>SUM(D10:D12)</f>
        <v>0</v>
      </c>
      <c r="E13" s="55">
        <f>SUM(B13:D13)</f>
        <v>1295</v>
      </c>
    </row>
    <row r="14" spans="1:5" ht="12.75">
      <c r="A14" s="19"/>
      <c r="B14" s="49"/>
      <c r="C14" s="48"/>
      <c r="D14" s="50"/>
      <c r="E14" s="54"/>
    </row>
    <row r="15" spans="1:5" ht="12.75">
      <c r="A15" s="51" t="s">
        <v>95</v>
      </c>
      <c r="B15" s="56">
        <v>10888</v>
      </c>
      <c r="C15" s="48"/>
      <c r="D15" s="50"/>
      <c r="E15" s="54"/>
    </row>
    <row r="16" spans="1:5" ht="12.75">
      <c r="A16" s="19" t="s">
        <v>96</v>
      </c>
      <c r="B16" s="49"/>
      <c r="C16" s="48">
        <v>10580</v>
      </c>
      <c r="D16" s="50"/>
      <c r="E16" s="54"/>
    </row>
    <row r="17" spans="1:5" ht="12.75">
      <c r="A17" s="19" t="s">
        <v>97</v>
      </c>
      <c r="B17" s="49"/>
      <c r="C17" s="48"/>
      <c r="D17" s="50"/>
      <c r="E17" s="54"/>
    </row>
    <row r="18" spans="1:5" ht="12.75">
      <c r="A18" s="115" t="s">
        <v>210</v>
      </c>
      <c r="B18" s="116"/>
      <c r="C18" s="58"/>
      <c r="D18" s="58"/>
      <c r="E18" s="117"/>
    </row>
    <row r="19" spans="1:5" ht="12.75">
      <c r="A19" s="53" t="s">
        <v>91</v>
      </c>
      <c r="B19" s="57">
        <f>SUM(B15:B17)</f>
        <v>10888</v>
      </c>
      <c r="C19" s="58">
        <f>SUM(C16:C18)</f>
        <v>10580</v>
      </c>
      <c r="D19" s="58">
        <f>SUM(D15:D18)</f>
        <v>0</v>
      </c>
      <c r="E19" s="59">
        <f>B19+C19-D19</f>
        <v>21468</v>
      </c>
    </row>
    <row r="20" spans="1:5" ht="12.75">
      <c r="A20" s="19"/>
      <c r="B20" s="60"/>
      <c r="C20" s="48"/>
      <c r="D20" s="48"/>
      <c r="E20" s="61"/>
    </row>
    <row r="21" spans="1:5" ht="12.75">
      <c r="A21" s="65" t="s">
        <v>98</v>
      </c>
      <c r="B21" s="60">
        <v>5643</v>
      </c>
      <c r="C21" s="48"/>
      <c r="D21" s="48"/>
      <c r="E21" s="61"/>
    </row>
    <row r="22" spans="1:5" ht="12.75">
      <c r="A22" s="66" t="s">
        <v>96</v>
      </c>
      <c r="B22" s="60"/>
      <c r="C22" s="48">
        <v>10580</v>
      </c>
      <c r="D22" s="48"/>
      <c r="E22" s="61"/>
    </row>
    <row r="23" spans="1:5" ht="12.75">
      <c r="A23" s="66" t="s">
        <v>97</v>
      </c>
      <c r="B23" s="60"/>
      <c r="C23" s="48"/>
      <c r="D23" s="48"/>
      <c r="E23" s="61"/>
    </row>
    <row r="24" spans="1:5" ht="13.5" thickBot="1">
      <c r="A24" s="67" t="s">
        <v>91</v>
      </c>
      <c r="B24" s="62">
        <f>SUM(B21:B23)</f>
        <v>5643</v>
      </c>
      <c r="C24" s="63">
        <f>SUM(C22:C23)</f>
        <v>10580</v>
      </c>
      <c r="D24" s="63">
        <f>SUM(D23)</f>
        <v>0</v>
      </c>
      <c r="E24" s="64">
        <f>B24+C24-D24</f>
        <v>16223</v>
      </c>
    </row>
    <row r="25" spans="1:5" ht="12.75">
      <c r="A25" s="119"/>
      <c r="B25" s="120"/>
      <c r="C25" s="120"/>
      <c r="D25" s="120"/>
      <c r="E25" s="121"/>
    </row>
    <row r="26" spans="1:5" ht="12.75">
      <c r="A26" s="119"/>
      <c r="B26" s="120"/>
      <c r="C26" s="120"/>
      <c r="D26" s="120"/>
      <c r="E26" s="121"/>
    </row>
    <row r="27" ht="13.5" thickBot="1"/>
    <row r="28" spans="1:5" ht="12.75">
      <c r="A28" s="118" t="s">
        <v>152</v>
      </c>
      <c r="B28" s="5" t="s">
        <v>83</v>
      </c>
      <c r="C28" s="6" t="s">
        <v>84</v>
      </c>
      <c r="D28" s="6" t="s">
        <v>85</v>
      </c>
      <c r="E28" s="7" t="s">
        <v>86</v>
      </c>
    </row>
    <row r="29" spans="1:5" ht="12.75">
      <c r="A29" s="4"/>
      <c r="B29" s="8" t="s">
        <v>87</v>
      </c>
      <c r="C29" s="9"/>
      <c r="D29" s="9"/>
      <c r="E29" s="10" t="s">
        <v>87</v>
      </c>
    </row>
    <row r="30" spans="1:5" ht="13.5" thickBot="1">
      <c r="A30" s="11"/>
      <c r="B30" s="12" t="s">
        <v>211</v>
      </c>
      <c r="C30" s="13"/>
      <c r="D30" s="13"/>
      <c r="E30" s="14" t="s">
        <v>208</v>
      </c>
    </row>
    <row r="31" spans="1:5" ht="12.75">
      <c r="A31" s="15"/>
      <c r="B31" s="16"/>
      <c r="C31" s="17"/>
      <c r="D31" s="17"/>
      <c r="E31" s="18"/>
    </row>
    <row r="32" spans="1:5" ht="12.75">
      <c r="A32" s="52" t="s">
        <v>88</v>
      </c>
      <c r="B32" s="49">
        <v>29</v>
      </c>
      <c r="C32" s="48"/>
      <c r="D32" s="50"/>
      <c r="E32" s="54"/>
    </row>
    <row r="33" spans="1:5" ht="12.75">
      <c r="A33" s="19" t="s">
        <v>89</v>
      </c>
      <c r="B33" s="49"/>
      <c r="C33" s="48">
        <v>19</v>
      </c>
      <c r="D33" s="50"/>
      <c r="E33" s="54"/>
    </row>
    <row r="34" spans="1:5" ht="12.75">
      <c r="A34" s="19" t="s">
        <v>90</v>
      </c>
      <c r="B34" s="49"/>
      <c r="C34" s="48"/>
      <c r="D34" s="50">
        <v>13</v>
      </c>
      <c r="E34" s="54"/>
    </row>
    <row r="35" spans="1:5" ht="12.75">
      <c r="A35" s="51" t="s">
        <v>91</v>
      </c>
      <c r="B35" s="49">
        <f>SUM(B32:B34)</f>
        <v>29</v>
      </c>
      <c r="C35" s="48">
        <f>SUM(C33:C34)</f>
        <v>19</v>
      </c>
      <c r="D35" s="50">
        <f>SUM(D34)</f>
        <v>13</v>
      </c>
      <c r="E35" s="55">
        <f>B35+C35-D35</f>
        <v>35</v>
      </c>
    </row>
    <row r="36" spans="1:5" ht="12.75">
      <c r="A36" s="19"/>
      <c r="B36" s="49"/>
      <c r="C36" s="48"/>
      <c r="D36" s="50"/>
      <c r="E36" s="54"/>
    </row>
    <row r="37" spans="1:5" ht="12.75">
      <c r="A37" s="51" t="s">
        <v>92</v>
      </c>
      <c r="B37" s="49">
        <v>39</v>
      </c>
      <c r="C37" s="48"/>
      <c r="D37" s="50"/>
      <c r="E37" s="54"/>
    </row>
    <row r="38" spans="1:5" ht="12.75">
      <c r="A38" s="19" t="s">
        <v>93</v>
      </c>
      <c r="B38" s="49"/>
      <c r="C38" s="48"/>
      <c r="D38" s="50"/>
      <c r="E38" s="54"/>
    </row>
    <row r="39" spans="1:5" ht="12.75">
      <c r="A39" s="19" t="s">
        <v>94</v>
      </c>
      <c r="B39" s="49"/>
      <c r="C39" s="48"/>
      <c r="D39" s="50"/>
      <c r="E39" s="54"/>
    </row>
    <row r="40" spans="1:5" ht="12.75">
      <c r="A40" s="51" t="s">
        <v>91</v>
      </c>
      <c r="B40" s="49">
        <f>SUM(B37:B39)</f>
        <v>39</v>
      </c>
      <c r="C40" s="48">
        <f>SUM(C37:C39)</f>
        <v>0</v>
      </c>
      <c r="D40" s="50">
        <f>SUM(D37:D39)</f>
        <v>0</v>
      </c>
      <c r="E40" s="55">
        <f>SUM(B40:D40)</f>
        <v>39</v>
      </c>
    </row>
    <row r="41" spans="1:5" ht="12.75">
      <c r="A41" s="19"/>
      <c r="B41" s="49"/>
      <c r="C41" s="48"/>
      <c r="D41" s="50"/>
      <c r="E41" s="54"/>
    </row>
    <row r="42" spans="1:5" ht="12.75">
      <c r="A42" s="51" t="s">
        <v>95</v>
      </c>
      <c r="B42" s="56">
        <v>1131</v>
      </c>
      <c r="C42" s="48"/>
      <c r="D42" s="50"/>
      <c r="E42" s="54"/>
    </row>
    <row r="43" spans="1:5" ht="12.75">
      <c r="A43" s="19" t="s">
        <v>96</v>
      </c>
      <c r="B43" s="49"/>
      <c r="C43" s="48">
        <v>863</v>
      </c>
      <c r="D43" s="50"/>
      <c r="E43" s="54"/>
    </row>
    <row r="44" spans="1:5" ht="12.75">
      <c r="A44" s="19" t="s">
        <v>97</v>
      </c>
      <c r="B44" s="49"/>
      <c r="C44" s="48"/>
      <c r="D44" s="50">
        <v>432</v>
      </c>
      <c r="E44" s="54"/>
    </row>
    <row r="45" spans="1:5" ht="12.75">
      <c r="A45" s="115" t="s">
        <v>210</v>
      </c>
      <c r="B45" s="116"/>
      <c r="C45" s="58"/>
      <c r="D45" s="58"/>
      <c r="E45" s="117"/>
    </row>
    <row r="46" spans="1:5" ht="12.75">
      <c r="A46" s="53" t="s">
        <v>91</v>
      </c>
      <c r="B46" s="57">
        <f>SUM(B42:B44)</f>
        <v>1131</v>
      </c>
      <c r="C46" s="58">
        <f>SUM(C43:C45)</f>
        <v>863</v>
      </c>
      <c r="D46" s="58">
        <f>SUM(D42:D45)</f>
        <v>432</v>
      </c>
      <c r="E46" s="59">
        <f>B46+C46-D46</f>
        <v>1562</v>
      </c>
    </row>
    <row r="47" spans="1:5" ht="12.75">
      <c r="A47" s="19"/>
      <c r="B47" s="60"/>
      <c r="C47" s="48"/>
      <c r="D47" s="48"/>
      <c r="E47" s="61"/>
    </row>
    <row r="48" spans="1:5" ht="12.75">
      <c r="A48" s="65" t="s">
        <v>98</v>
      </c>
      <c r="B48" s="60">
        <v>105</v>
      </c>
      <c r="C48" s="48"/>
      <c r="D48" s="48"/>
      <c r="E48" s="61"/>
    </row>
    <row r="49" spans="1:5" ht="12.75">
      <c r="A49" s="66" t="s">
        <v>96</v>
      </c>
      <c r="B49" s="60"/>
      <c r="C49" s="48">
        <v>863</v>
      </c>
      <c r="D49" s="48"/>
      <c r="E49" s="61"/>
    </row>
    <row r="50" spans="1:5" ht="12.75">
      <c r="A50" s="66" t="s">
        <v>97</v>
      </c>
      <c r="B50" s="60"/>
      <c r="C50" s="48"/>
      <c r="D50" s="48">
        <v>283</v>
      </c>
      <c r="E50" s="61"/>
    </row>
    <row r="51" spans="1:5" ht="13.5" thickBot="1">
      <c r="A51" s="67" t="s">
        <v>91</v>
      </c>
      <c r="B51" s="62">
        <f>SUM(B48:B50)</f>
        <v>105</v>
      </c>
      <c r="C51" s="63">
        <f>SUM(C49:C50)</f>
        <v>863</v>
      </c>
      <c r="D51" s="63">
        <f>SUM(D50)</f>
        <v>283</v>
      </c>
      <c r="E51" s="64">
        <f>B51+C51-D51</f>
        <v>685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5">
      <selection activeCell="F49" sqref="F49"/>
    </sheetView>
  </sheetViews>
  <sheetFormatPr defaultColWidth="9.140625" defaultRowHeight="12.75"/>
  <cols>
    <col min="1" max="1" width="24.00390625" style="0" bestFit="1" customWidth="1"/>
    <col min="2" max="2" width="11.00390625" style="0" bestFit="1" customWidth="1"/>
  </cols>
  <sheetData>
    <row r="1" spans="1:5" ht="12.75">
      <c r="A1" s="118" t="s">
        <v>212</v>
      </c>
      <c r="B1" s="5" t="s">
        <v>83</v>
      </c>
      <c r="C1" s="6" t="s">
        <v>84</v>
      </c>
      <c r="D1" s="6" t="s">
        <v>85</v>
      </c>
      <c r="E1" s="7" t="s">
        <v>86</v>
      </c>
    </row>
    <row r="2" spans="1:5" ht="12.75">
      <c r="A2" s="4"/>
      <c r="B2" s="8" t="s">
        <v>87</v>
      </c>
      <c r="C2" s="9"/>
      <c r="D2" s="9"/>
      <c r="E2" s="10" t="s">
        <v>87</v>
      </c>
    </row>
    <row r="3" spans="1:5" ht="13.5" thickBot="1">
      <c r="A3" s="11"/>
      <c r="B3" s="12" t="s">
        <v>211</v>
      </c>
      <c r="C3" s="13"/>
      <c r="D3" s="13"/>
      <c r="E3" s="14" t="s">
        <v>209</v>
      </c>
    </row>
    <row r="4" spans="1:5" ht="12.75">
      <c r="A4" s="15"/>
      <c r="B4" s="16"/>
      <c r="C4" s="17"/>
      <c r="D4" s="17"/>
      <c r="E4" s="18"/>
    </row>
    <row r="5" spans="1:5" ht="12.75">
      <c r="A5" s="52" t="s">
        <v>88</v>
      </c>
      <c r="B5" s="49">
        <v>29</v>
      </c>
      <c r="C5" s="48"/>
      <c r="D5" s="50"/>
      <c r="E5" s="54"/>
    </row>
    <row r="6" spans="1:5" ht="12.75">
      <c r="A6" s="19" t="s">
        <v>89</v>
      </c>
      <c r="B6" s="49"/>
      <c r="C6" s="48">
        <v>26</v>
      </c>
      <c r="D6" s="50"/>
      <c r="E6" s="54"/>
    </row>
    <row r="7" spans="1:5" ht="12.75">
      <c r="A7" s="19" t="s">
        <v>90</v>
      </c>
      <c r="B7" s="49"/>
      <c r="C7" s="48"/>
      <c r="D7" s="50">
        <v>17</v>
      </c>
      <c r="E7" s="54"/>
    </row>
    <row r="8" spans="1:5" ht="12.75">
      <c r="A8" s="51" t="s">
        <v>91</v>
      </c>
      <c r="B8" s="49">
        <f>SUM(B5:B7)</f>
        <v>29</v>
      </c>
      <c r="C8" s="48">
        <f>SUM(C6:C7)</f>
        <v>26</v>
      </c>
      <c r="D8" s="50">
        <f>SUM(D7)</f>
        <v>17</v>
      </c>
      <c r="E8" s="55">
        <f>B8+C8-D8</f>
        <v>38</v>
      </c>
    </row>
    <row r="9" spans="1:5" ht="12.75">
      <c r="A9" s="19"/>
      <c r="B9" s="49"/>
      <c r="C9" s="48"/>
      <c r="D9" s="50"/>
      <c r="E9" s="54"/>
    </row>
    <row r="10" spans="1:5" ht="12.75">
      <c r="A10" s="51" t="s">
        <v>92</v>
      </c>
      <c r="B10" s="49">
        <v>39</v>
      </c>
      <c r="C10" s="48"/>
      <c r="D10" s="50"/>
      <c r="E10" s="54"/>
    </row>
    <row r="11" spans="1:5" ht="12.75">
      <c r="A11" s="19" t="s">
        <v>93</v>
      </c>
      <c r="B11" s="49"/>
      <c r="C11" s="48"/>
      <c r="D11" s="50"/>
      <c r="E11" s="54"/>
    </row>
    <row r="12" spans="1:5" ht="12.75">
      <c r="A12" s="19" t="s">
        <v>94</v>
      </c>
      <c r="B12" s="49"/>
      <c r="C12" s="48"/>
      <c r="D12" s="50"/>
      <c r="E12" s="54"/>
    </row>
    <row r="13" spans="1:5" ht="12.75">
      <c r="A13" s="51" t="s">
        <v>91</v>
      </c>
      <c r="B13" s="49">
        <f>SUM(B10:B12)</f>
        <v>39</v>
      </c>
      <c r="C13" s="48">
        <f>SUM(C10:C12)</f>
        <v>0</v>
      </c>
      <c r="D13" s="50">
        <f>SUM(D10:D12)</f>
        <v>0</v>
      </c>
      <c r="E13" s="55">
        <f>SUM(B13:D13)</f>
        <v>39</v>
      </c>
    </row>
    <row r="14" spans="1:5" ht="12.75">
      <c r="A14" s="19"/>
      <c r="B14" s="49"/>
      <c r="C14" s="48"/>
      <c r="D14" s="50"/>
      <c r="E14" s="54"/>
    </row>
    <row r="15" spans="1:5" ht="12.75">
      <c r="A15" s="51" t="s">
        <v>95</v>
      </c>
      <c r="B15" s="56">
        <v>1131</v>
      </c>
      <c r="C15" s="48"/>
      <c r="D15" s="50"/>
      <c r="E15" s="54"/>
    </row>
    <row r="16" spans="1:5" ht="12.75">
      <c r="A16" s="19" t="s">
        <v>96</v>
      </c>
      <c r="B16" s="49"/>
      <c r="C16" s="48">
        <v>1485</v>
      </c>
      <c r="D16" s="50"/>
      <c r="E16" s="54"/>
    </row>
    <row r="17" spans="1:5" ht="12.75">
      <c r="A17" s="19" t="s">
        <v>97</v>
      </c>
      <c r="B17" s="49"/>
      <c r="C17" s="48"/>
      <c r="D17" s="50">
        <v>590</v>
      </c>
      <c r="E17" s="54"/>
    </row>
    <row r="18" spans="1:5" ht="12.75">
      <c r="A18" s="115" t="s">
        <v>210</v>
      </c>
      <c r="B18" s="116"/>
      <c r="C18" s="58"/>
      <c r="D18" s="58">
        <v>1698</v>
      </c>
      <c r="E18" s="117"/>
    </row>
    <row r="19" spans="1:5" ht="12.75">
      <c r="A19" s="53" t="s">
        <v>91</v>
      </c>
      <c r="B19" s="57">
        <f>SUM(B15:B17)</f>
        <v>1131</v>
      </c>
      <c r="C19" s="58">
        <f>SUM(C16:C18)</f>
        <v>1485</v>
      </c>
      <c r="D19" s="58">
        <f>SUM(D15:D18)</f>
        <v>2288</v>
      </c>
      <c r="E19" s="59">
        <f>B19+C19-D19</f>
        <v>328</v>
      </c>
    </row>
    <row r="20" spans="1:5" ht="12.75">
      <c r="A20" s="19"/>
      <c r="B20" s="60"/>
      <c r="C20" s="48"/>
      <c r="D20" s="48"/>
      <c r="E20" s="61"/>
    </row>
    <row r="21" spans="1:5" ht="12.75">
      <c r="A21" s="65" t="s">
        <v>98</v>
      </c>
      <c r="B21" s="60">
        <v>105</v>
      </c>
      <c r="C21" s="48"/>
      <c r="D21" s="48"/>
      <c r="E21" s="61"/>
    </row>
    <row r="22" spans="1:5" ht="12.75">
      <c r="A22" s="66" t="s">
        <v>96</v>
      </c>
      <c r="B22" s="60"/>
      <c r="C22" s="48">
        <v>1215</v>
      </c>
      <c r="D22" s="48"/>
      <c r="E22" s="61"/>
    </row>
    <row r="23" spans="1:5" ht="12.75">
      <c r="A23" s="66" t="s">
        <v>97</v>
      </c>
      <c r="B23" s="60"/>
      <c r="C23" s="48"/>
      <c r="D23" s="48">
        <v>1150</v>
      </c>
      <c r="E23" s="61"/>
    </row>
    <row r="24" spans="1:5" ht="13.5" thickBot="1">
      <c r="A24" s="67" t="s">
        <v>91</v>
      </c>
      <c r="B24" s="62">
        <f>SUM(B21:B23)</f>
        <v>105</v>
      </c>
      <c r="C24" s="63">
        <f>SUM(C22:C23)</f>
        <v>1215</v>
      </c>
      <c r="D24" s="63">
        <f>SUM(D23)</f>
        <v>1150</v>
      </c>
      <c r="E24" s="64">
        <f>B24+C24-D24</f>
        <v>170</v>
      </c>
    </row>
    <row r="25" spans="1:5" ht="12.75">
      <c r="A25" s="119"/>
      <c r="B25" s="120"/>
      <c r="C25" s="120"/>
      <c r="D25" s="120"/>
      <c r="E25" s="121"/>
    </row>
    <row r="26" spans="1:5" ht="12.75">
      <c r="A26" s="119"/>
      <c r="B26" s="120"/>
      <c r="C26" s="120"/>
      <c r="D26" s="120"/>
      <c r="E26" s="121"/>
    </row>
    <row r="27" ht="13.5" thickBot="1"/>
    <row r="28" spans="1:5" ht="12.75">
      <c r="A28" s="118" t="s">
        <v>152</v>
      </c>
      <c r="B28" s="5" t="s">
        <v>83</v>
      </c>
      <c r="C28" s="6" t="s">
        <v>84</v>
      </c>
      <c r="D28" s="6" t="s">
        <v>85</v>
      </c>
      <c r="E28" s="7" t="s">
        <v>86</v>
      </c>
    </row>
    <row r="29" spans="1:5" ht="12.75">
      <c r="A29" s="4"/>
      <c r="B29" s="8" t="s">
        <v>87</v>
      </c>
      <c r="C29" s="9"/>
      <c r="D29" s="9"/>
      <c r="E29" s="10" t="s">
        <v>87</v>
      </c>
    </row>
    <row r="30" spans="1:5" ht="13.5" thickBot="1">
      <c r="A30" s="11"/>
      <c r="B30" s="12" t="s">
        <v>211</v>
      </c>
      <c r="C30" s="13"/>
      <c r="D30" s="13"/>
      <c r="E30" s="14" t="s">
        <v>208</v>
      </c>
    </row>
    <row r="31" spans="1:5" ht="12.75">
      <c r="A31" s="15"/>
      <c r="B31" s="16"/>
      <c r="C31" s="17"/>
      <c r="D31" s="17"/>
      <c r="E31" s="18"/>
    </row>
    <row r="32" spans="1:5" ht="12.75">
      <c r="A32" s="52" t="s">
        <v>88</v>
      </c>
      <c r="B32" s="49">
        <v>29</v>
      </c>
      <c r="C32" s="48"/>
      <c r="D32" s="50"/>
      <c r="E32" s="54"/>
    </row>
    <row r="33" spans="1:5" ht="12.75">
      <c r="A33" s="19" t="s">
        <v>89</v>
      </c>
      <c r="B33" s="49"/>
      <c r="C33" s="48">
        <v>19</v>
      </c>
      <c r="D33" s="50"/>
      <c r="E33" s="54"/>
    </row>
    <row r="34" spans="1:5" ht="12.75">
      <c r="A34" s="19" t="s">
        <v>90</v>
      </c>
      <c r="B34" s="49"/>
      <c r="C34" s="48"/>
      <c r="D34" s="50">
        <v>13</v>
      </c>
      <c r="E34" s="54"/>
    </row>
    <row r="35" spans="1:5" ht="12.75">
      <c r="A35" s="51" t="s">
        <v>91</v>
      </c>
      <c r="B35" s="49">
        <f>SUM(B32:B34)</f>
        <v>29</v>
      </c>
      <c r="C35" s="48">
        <f>SUM(C33:C34)</f>
        <v>19</v>
      </c>
      <c r="D35" s="50">
        <f>SUM(D34)</f>
        <v>13</v>
      </c>
      <c r="E35" s="55">
        <f>B35+C35-D35</f>
        <v>35</v>
      </c>
    </row>
    <row r="36" spans="1:5" ht="12.75">
      <c r="A36" s="19"/>
      <c r="B36" s="49"/>
      <c r="C36" s="48"/>
      <c r="D36" s="50"/>
      <c r="E36" s="54"/>
    </row>
    <row r="37" spans="1:5" ht="12.75">
      <c r="A37" s="51" t="s">
        <v>92</v>
      </c>
      <c r="B37" s="49">
        <v>39</v>
      </c>
      <c r="C37" s="48"/>
      <c r="D37" s="50"/>
      <c r="E37" s="54"/>
    </row>
    <row r="38" spans="1:5" ht="12.75">
      <c r="A38" s="19" t="s">
        <v>93</v>
      </c>
      <c r="B38" s="49"/>
      <c r="C38" s="48"/>
      <c r="D38" s="50"/>
      <c r="E38" s="54"/>
    </row>
    <row r="39" spans="1:5" ht="12.75">
      <c r="A39" s="19" t="s">
        <v>94</v>
      </c>
      <c r="B39" s="49"/>
      <c r="C39" s="48"/>
      <c r="D39" s="50"/>
      <c r="E39" s="54"/>
    </row>
    <row r="40" spans="1:5" ht="12.75">
      <c r="A40" s="51" t="s">
        <v>91</v>
      </c>
      <c r="B40" s="49">
        <f>SUM(B37:B39)</f>
        <v>39</v>
      </c>
      <c r="C40" s="48">
        <f>SUM(C37:C39)</f>
        <v>0</v>
      </c>
      <c r="D40" s="50">
        <f>SUM(D37:D39)</f>
        <v>0</v>
      </c>
      <c r="E40" s="55">
        <f>SUM(B40:D40)</f>
        <v>39</v>
      </c>
    </row>
    <row r="41" spans="1:5" ht="12.75">
      <c r="A41" s="19"/>
      <c r="B41" s="49"/>
      <c r="C41" s="48"/>
      <c r="D41" s="50"/>
      <c r="E41" s="54"/>
    </row>
    <row r="42" spans="1:5" ht="12.75">
      <c r="A42" s="51" t="s">
        <v>95</v>
      </c>
      <c r="B42" s="56">
        <v>1131</v>
      </c>
      <c r="C42" s="48"/>
      <c r="D42" s="50"/>
      <c r="E42" s="54"/>
    </row>
    <row r="43" spans="1:5" ht="12.75">
      <c r="A43" s="19" t="s">
        <v>96</v>
      </c>
      <c r="B43" s="49"/>
      <c r="C43" s="48">
        <v>863</v>
      </c>
      <c r="D43" s="50"/>
      <c r="E43" s="54"/>
    </row>
    <row r="44" spans="1:5" ht="12.75">
      <c r="A44" s="19" t="s">
        <v>97</v>
      </c>
      <c r="B44" s="49"/>
      <c r="C44" s="48"/>
      <c r="D44" s="50">
        <v>432</v>
      </c>
      <c r="E44" s="54"/>
    </row>
    <row r="45" spans="1:5" ht="12.75">
      <c r="A45" s="115" t="s">
        <v>210</v>
      </c>
      <c r="B45" s="116"/>
      <c r="C45" s="58"/>
      <c r="D45" s="58"/>
      <c r="E45" s="117"/>
    </row>
    <row r="46" spans="1:5" ht="12.75">
      <c r="A46" s="53" t="s">
        <v>91</v>
      </c>
      <c r="B46" s="57">
        <f>SUM(B42:B44)</f>
        <v>1131</v>
      </c>
      <c r="C46" s="58">
        <f>SUM(C43:C45)</f>
        <v>863</v>
      </c>
      <c r="D46" s="58">
        <f>SUM(D42:D45)</f>
        <v>432</v>
      </c>
      <c r="E46" s="59">
        <f>B46+C46-D46</f>
        <v>1562</v>
      </c>
    </row>
    <row r="47" spans="1:5" ht="12.75">
      <c r="A47" s="19"/>
      <c r="B47" s="60"/>
      <c r="C47" s="48"/>
      <c r="D47" s="48"/>
      <c r="E47" s="61"/>
    </row>
    <row r="48" spans="1:5" ht="12.75">
      <c r="A48" s="65" t="s">
        <v>98</v>
      </c>
      <c r="B48" s="60">
        <v>105</v>
      </c>
      <c r="C48" s="48"/>
      <c r="D48" s="48"/>
      <c r="E48" s="61"/>
    </row>
    <row r="49" spans="1:5" ht="12.75">
      <c r="A49" s="66" t="s">
        <v>96</v>
      </c>
      <c r="B49" s="60"/>
      <c r="C49" s="48">
        <v>863</v>
      </c>
      <c r="D49" s="48"/>
      <c r="E49" s="61"/>
    </row>
    <row r="50" spans="1:5" ht="12.75">
      <c r="A50" s="66" t="s">
        <v>97</v>
      </c>
      <c r="B50" s="60"/>
      <c r="C50" s="48"/>
      <c r="D50" s="48">
        <v>283</v>
      </c>
      <c r="E50" s="61"/>
    </row>
    <row r="51" spans="1:5" ht="13.5" thickBot="1">
      <c r="A51" s="67" t="s">
        <v>91</v>
      </c>
      <c r="B51" s="62">
        <f>SUM(B48:B50)</f>
        <v>105</v>
      </c>
      <c r="C51" s="63">
        <f>SUM(C49:C50)</f>
        <v>863</v>
      </c>
      <c r="D51" s="63">
        <f>SUM(D50)</f>
        <v>283</v>
      </c>
      <c r="E51" s="64">
        <f>B51+C51-D51</f>
        <v>685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32" sqref="E32:E33"/>
    </sheetView>
  </sheetViews>
  <sheetFormatPr defaultColWidth="9.140625" defaultRowHeight="12.75"/>
  <cols>
    <col min="1" max="1" width="35.7109375" style="0" bestFit="1" customWidth="1"/>
    <col min="2" max="2" width="11.00390625" style="0" bestFit="1" customWidth="1"/>
    <col min="5" max="5" width="10.140625" style="0" bestFit="1" customWidth="1"/>
  </cols>
  <sheetData>
    <row r="1" spans="1:5" ht="12.75">
      <c r="A1" s="4"/>
      <c r="B1" s="5" t="s">
        <v>83</v>
      </c>
      <c r="C1" s="6" t="s">
        <v>84</v>
      </c>
      <c r="D1" s="6" t="s">
        <v>85</v>
      </c>
      <c r="E1" s="7" t="s">
        <v>86</v>
      </c>
    </row>
    <row r="2" spans="1:5" ht="12.75">
      <c r="A2" s="4"/>
      <c r="B2" s="8" t="s">
        <v>87</v>
      </c>
      <c r="C2" s="9"/>
      <c r="D2" s="9"/>
      <c r="E2" s="10" t="s">
        <v>87</v>
      </c>
    </row>
    <row r="3" spans="1:5" ht="13.5" thickBot="1">
      <c r="A3" s="11"/>
      <c r="B3" s="12" t="s">
        <v>189</v>
      </c>
      <c r="C3" s="13"/>
      <c r="D3" s="13"/>
      <c r="E3" s="14" t="s">
        <v>190</v>
      </c>
    </row>
    <row r="4" spans="1:5" ht="12.75">
      <c r="A4" s="15"/>
      <c r="B4" s="16"/>
      <c r="C4" s="17"/>
      <c r="D4" s="17"/>
      <c r="E4" s="18"/>
    </row>
    <row r="5" spans="1:5" ht="12.75">
      <c r="A5" s="52" t="s">
        <v>88</v>
      </c>
      <c r="B5" s="49">
        <v>29</v>
      </c>
      <c r="C5" s="48"/>
      <c r="D5" s="50"/>
      <c r="E5" s="54"/>
    </row>
    <row r="6" spans="1:5" ht="12.75">
      <c r="A6" s="19" t="s">
        <v>89</v>
      </c>
      <c r="B6" s="49"/>
      <c r="C6" s="48">
        <v>13</v>
      </c>
      <c r="D6" s="50"/>
      <c r="E6" s="54"/>
    </row>
    <row r="7" spans="1:5" ht="12.75">
      <c r="A7" s="19" t="s">
        <v>90</v>
      </c>
      <c r="B7" s="49"/>
      <c r="C7" s="48"/>
      <c r="D7" s="50">
        <v>8</v>
      </c>
      <c r="E7" s="54"/>
    </row>
    <row r="8" spans="1:5" ht="12.75">
      <c r="A8" s="51" t="s">
        <v>91</v>
      </c>
      <c r="B8" s="49">
        <f>SUM(B5:B7)</f>
        <v>29</v>
      </c>
      <c r="C8" s="48">
        <f>SUM(C6:C7)</f>
        <v>13</v>
      </c>
      <c r="D8" s="50">
        <f>SUM(D7)</f>
        <v>8</v>
      </c>
      <c r="E8" s="55">
        <f>B8+C8-D8</f>
        <v>34</v>
      </c>
    </row>
    <row r="9" spans="1:5" ht="12.75">
      <c r="A9" s="19"/>
      <c r="B9" s="49"/>
      <c r="C9" s="48"/>
      <c r="D9" s="50"/>
      <c r="E9" s="54"/>
    </row>
    <row r="10" spans="1:5" ht="12.75">
      <c r="A10" s="51" t="s">
        <v>92</v>
      </c>
      <c r="B10" s="49">
        <v>39</v>
      </c>
      <c r="C10" s="48"/>
      <c r="D10" s="50"/>
      <c r="E10" s="54"/>
    </row>
    <row r="11" spans="1:5" ht="12.75">
      <c r="A11" s="19" t="s">
        <v>93</v>
      </c>
      <c r="B11" s="49"/>
      <c r="C11" s="48"/>
      <c r="D11" s="50"/>
      <c r="E11" s="54"/>
    </row>
    <row r="12" spans="1:5" ht="12.75">
      <c r="A12" s="19" t="s">
        <v>94</v>
      </c>
      <c r="B12" s="49"/>
      <c r="C12" s="48"/>
      <c r="D12" s="50"/>
      <c r="E12" s="54"/>
    </row>
    <row r="13" spans="1:5" ht="12.75">
      <c r="A13" s="51" t="s">
        <v>91</v>
      </c>
      <c r="B13" s="49">
        <f>SUM(B10:B12)</f>
        <v>39</v>
      </c>
      <c r="C13" s="48">
        <f>SUM(C10:C12)</f>
        <v>0</v>
      </c>
      <c r="D13" s="50">
        <f>SUM(D10:D12)</f>
        <v>0</v>
      </c>
      <c r="E13" s="55">
        <f>SUM(B13:D13)</f>
        <v>39</v>
      </c>
    </row>
    <row r="14" spans="1:5" ht="12.75">
      <c r="A14" s="19"/>
      <c r="B14" s="49"/>
      <c r="C14" s="48"/>
      <c r="D14" s="50"/>
      <c r="E14" s="54"/>
    </row>
    <row r="15" spans="1:5" ht="12.75">
      <c r="A15" s="51" t="s">
        <v>95</v>
      </c>
      <c r="B15" s="56">
        <v>1131</v>
      </c>
      <c r="C15" s="48"/>
      <c r="D15" s="50"/>
      <c r="E15" s="54"/>
    </row>
    <row r="16" spans="1:5" ht="12.75">
      <c r="A16" s="19" t="s">
        <v>96</v>
      </c>
      <c r="B16" s="49"/>
      <c r="C16" s="48">
        <v>575</v>
      </c>
      <c r="D16" s="50"/>
      <c r="E16" s="54"/>
    </row>
    <row r="17" spans="1:5" ht="12.75">
      <c r="A17" s="19" t="s">
        <v>97</v>
      </c>
      <c r="B17" s="49"/>
      <c r="C17" s="48"/>
      <c r="D17" s="50">
        <v>161</v>
      </c>
      <c r="E17" s="54"/>
    </row>
    <row r="18" spans="1:5" ht="12.75">
      <c r="A18" s="53" t="s">
        <v>91</v>
      </c>
      <c r="B18" s="57">
        <f>SUM(B15:B17)</f>
        <v>1131</v>
      </c>
      <c r="C18" s="58">
        <f>SUM(C16:C17)</f>
        <v>575</v>
      </c>
      <c r="D18" s="58">
        <f>SUM(D15:D17)</f>
        <v>161</v>
      </c>
      <c r="E18" s="59">
        <f>B18+C18-D18</f>
        <v>1545</v>
      </c>
    </row>
    <row r="19" spans="1:5" ht="12.75">
      <c r="A19" s="19"/>
      <c r="B19" s="60"/>
      <c r="C19" s="48"/>
      <c r="D19" s="48"/>
      <c r="E19" s="61"/>
    </row>
    <row r="20" spans="1:5" ht="12.75">
      <c r="A20" s="65" t="s">
        <v>98</v>
      </c>
      <c r="B20" s="60">
        <v>105</v>
      </c>
      <c r="C20" s="48"/>
      <c r="D20" s="48"/>
      <c r="E20" s="61"/>
    </row>
    <row r="21" spans="1:5" ht="12.75">
      <c r="A21" s="66" t="s">
        <v>96</v>
      </c>
      <c r="B21" s="60"/>
      <c r="C21" s="48">
        <v>575</v>
      </c>
      <c r="D21" s="48"/>
      <c r="E21" s="61"/>
    </row>
    <row r="22" spans="1:5" ht="12.75">
      <c r="A22" s="66" t="s">
        <v>97</v>
      </c>
      <c r="B22" s="60"/>
      <c r="C22" s="48"/>
      <c r="D22" s="48">
        <v>106</v>
      </c>
      <c r="E22" s="61"/>
    </row>
    <row r="23" spans="1:5" ht="13.5" thickBot="1">
      <c r="A23" s="67" t="s">
        <v>91</v>
      </c>
      <c r="B23" s="62">
        <f>SUM(B20:B22)</f>
        <v>105</v>
      </c>
      <c r="C23" s="63">
        <f>SUM(C21:C22)</f>
        <v>575</v>
      </c>
      <c r="D23" s="63">
        <f>SUM(D22)</f>
        <v>106</v>
      </c>
      <c r="E23" s="64">
        <f>B23+C23-D23</f>
        <v>574</v>
      </c>
    </row>
    <row r="25" ht="12.75">
      <c r="C25" s="20"/>
    </row>
    <row r="26" ht="12.75">
      <c r="C26" s="20"/>
    </row>
    <row r="27" ht="12.75">
      <c r="C27" s="20"/>
    </row>
    <row r="28" ht="12.75">
      <c r="C28" s="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František Gálfy</cp:lastModifiedBy>
  <cp:lastPrinted>2009-04-23T06:42:40Z</cp:lastPrinted>
  <dcterms:created xsi:type="dcterms:W3CDTF">2007-04-15T20:06:06Z</dcterms:created>
  <dcterms:modified xsi:type="dcterms:W3CDTF">2009-06-04T10:14:29Z</dcterms:modified>
  <cp:category/>
  <cp:version/>
  <cp:contentType/>
  <cp:contentStatus/>
</cp:coreProperties>
</file>